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60" windowHeight="12720" tabRatio="763" firstSheet="9" activeTab="9"/>
  </bookViews>
  <sheets>
    <sheet name="엑셀함수" sheetId="1" state="hidden" r:id="rId1"/>
    <sheet name="함수목록" sheetId="2" state="hidden" r:id="rId2"/>
    <sheet name="텍스트함수" sheetId="3" state="hidden" r:id="rId3"/>
    <sheet name="논리함수" sheetId="4" state="hidden" r:id="rId4"/>
    <sheet name="정보함수" sheetId="5" state="hidden" r:id="rId5"/>
    <sheet name="조회_참조함수" sheetId="6" state="hidden" r:id="rId6"/>
    <sheet name="수학및삼각함수" sheetId="7" state="hidden" r:id="rId7"/>
    <sheet name="통계함수" sheetId="8" state="hidden" r:id="rId8"/>
    <sheet name="날자함수" sheetId="9" state="hidden" r:id="rId9"/>
    <sheet name="날짜서식" sheetId="10" r:id="rId10"/>
    <sheet name="연산자" sheetId="11" state="hidden" r:id="rId11"/>
    <sheet name="논리의 합_곱" sheetId="12" state="hidden" r:id="rId12"/>
  </sheets>
  <definedNames/>
  <calcPr fullCalcOnLoad="1"/>
</workbook>
</file>

<file path=xl/comments1.xml><?xml version="1.0" encoding="utf-8"?>
<comments xmlns="http://schemas.openxmlformats.org/spreadsheetml/2006/main">
  <authors>
    <author>kit</author>
  </authors>
  <commentList>
    <comment ref="C7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Unit : 구하려는 정보의 종류입니다. 
"Y"  --기간에 포함된 완전한 년도의 수 
"M" --기간에 포함된 완전한 월의 수 
"D"  --기간에 포함된 날짜 수 
"MD" --start_date 일과 end_date 일의 차이.                 
           월과 년은 무시됩니다.  
"YM" --start_date 월과 end_date 월의 차이. 
           일과 년은 무시됩니다.  
"YD"  --start_date와 end_date의 일 차이. 
           년은 무시됩니다. 
</t>
        </r>
      </text>
    </comment>
    <comment ref="C16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Method -- 계산에 사용되는 방식이 유럽 방식인지 미국 방식인지를 지정하는 논리값입니다.
FALSE 또는 생략 -- 미국(미국증권업협회) 방식. 시작일이 어떤 달의 31일이면 그 달의 30일로 처리됩니다. 종료일이 31일이고 시작일이 30일보다 이전이면 종료일은 다음달 1일로 처리됩니다. 그렇지 않으면 종료일은 그 달의 30일로 처리됩니다.
TRUE -- 유럽 방식. 시작일이나 종료일이 어떤 달의 31일이면 그 달의 30일로 처리됩니다. 
</t>
        </r>
      </text>
    </comment>
    <comment ref="C52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Return_type   반환 값의 종류를 결정하는 숫자입니다.
1 또는 생략 --1(일요일)에서 7(토요일)까지의 숫자로서 Microsoft Excel 이전 버전과 같습니다. 
2 --1(월요일)에서 7(일요일)까지의 숫자입니다. 
3 --0(월요일)에서 6(일요일)까지의 숫자입니다. </t>
        </r>
      </text>
    </comment>
    <comment ref="C55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Return_type   주의 시작 요일을 결정하는 숫자로서 기본값은 1입니다.
1 --일요일부터 주가 시작됩니다. 
     요일에는 1에서 7까지 번호가 부여됩니다. 
2 --월요일부터 주가 시작됩니다. 
     요일에는 1에서 7까지 번호가 부여됩니다. </t>
        </r>
      </text>
    </comment>
    <comment ref="C58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Return_type   주의 시작 요일을 결정하는 숫자로서 기본값은 1입니다.
1 --일요일부터 주가 시작됩니다. 
     요일에는 1에서 7까지 번호가 부여됩니다. 
2 --월요일부터 주가 시작됩니다. 
     요일에는 1에서 7까지 번호가 부여됩니다. </t>
        </r>
      </text>
    </comment>
    <comment ref="C64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Basis   날짜 계산 기준입니다.
0 또는 생략 --미국 (미국증권업협회) 30/360 
1 --실제/실제 
2 --실제/360 
3 --실제/365 
4 --유럽 30/360</t>
        </r>
      </text>
    </comment>
    <comment ref="C111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Reference   윗주 텍스트를 포함한 텍스트 또는 윗주 텍스트를 포함한 한 셀이나 셀 범위의 참조 영역입니다. 
Reference가 셀 범위이면 이 범위의 왼쪽 위 모서리 셀에 있는 윗주 텍스트를 추출합니다.
Reference가 서로 인접하지 않은 셀 범위이면 #N/A 오류값을 표시합니다. </t>
        </r>
      </text>
    </comment>
    <comment ref="C193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Number가 정수가 아니면 소수점 이하를 버리고 정수로 변환합니다.</t>
        </r>
      </text>
    </comment>
    <comment ref="C208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Number가 정수가 아니면 소수점 이하를 버리고 정수로 변환합니다.</t>
        </r>
      </text>
    </comment>
    <comment ref="C223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숫자     1 
텍스트  2 
논리값  4 
오류값 16 
배열    64 </t>
        </r>
      </text>
    </comment>
    <comment ref="C228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Abs_num 
1 또는 생략 절대 행과 열 
2               절대 행, 상대 열 
3               상대 행, 절대 열 
4               상대 행과 열 </t>
        </r>
      </text>
    </comment>
    <comment ref="C252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A1   셀 ref_text에 포함된 참조 영역 스타일을 지정하는 논리값입니다. 
a1이 TRUE거나 생략되면 ref_text는 A1 참조 스타일로 나타납니다.
a1이 FALSE면 ref_text는 R1C1 참조 스타일로 나타납니다</t>
        </r>
      </text>
    </comment>
    <comment ref="C403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Divisor   나누는 수로서 Divisor가 0이면 #DIV/0! 오류값을 표시합니다</t>
        </r>
      </text>
    </comment>
    <comment ref="C466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Function_num   목록에서 부분합을 계산하는데 쓰일 함수를 지정하는 수로 1에서 11까지 정의할 수 있습니다.
1  AVERAGE     2  COUNT 
3  COUNTA       4  MAX 
5  MIN              6  PRODUCT 
7  STDEV          8  STDEVP 
9  SUM             10 VAR 
11 VARP </t>
        </r>
      </text>
    </comment>
    <comment ref="C815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Significance   백분율 값의 유효숫자를 정의하는 값으로서, 생략하면 PERCENTRANK는 세 자리(0.xxx%)의 유효 숫자를 사용합니다</t>
        </r>
      </text>
    </comment>
    <comment ref="C830" authorId="0">
      <text>
        <r>
          <rPr>
            <b/>
            <sz val="9"/>
            <rFont val="굴림"/>
            <family val="3"/>
          </rPr>
          <t>kit:</t>
        </r>
        <r>
          <rPr>
            <sz val="9"/>
            <rFont val="굴림"/>
            <family val="3"/>
          </rPr>
          <t xml:space="preserve">
Order   순위 결정 방법을 정의하는 수입니다. 
order가 0이거나 생략되면 ref가 내림차순으로 정렬된 목록처럼 number의 순위를 부여합니다.
order가 0이 아니면 ref가 올림차순으로 정렬된 목록처럼 number의 순위를 부여합니다</t>
        </r>
      </text>
    </comment>
  </commentList>
</comments>
</file>

<file path=xl/sharedStrings.xml><?xml version="1.0" encoding="utf-8"?>
<sst xmlns="http://schemas.openxmlformats.org/spreadsheetml/2006/main" count="2669" uniqueCount="1509">
  <si>
    <t>와이블 분포 값을 구합니다</t>
  </si>
  <si>
    <t>ZTEST</t>
  </si>
  <si>
    <t>z-검정의 양측 P값을 구합니다</t>
  </si>
  <si>
    <t>BESSELI</t>
  </si>
  <si>
    <t>수정된 Bessel 함수 In(x)을 돌려줍니다</t>
  </si>
  <si>
    <t>BESSELJ</t>
  </si>
  <si>
    <t>Bessel 함수 Jn(x)을 돌려줍니다</t>
  </si>
  <si>
    <t>BESSELK</t>
  </si>
  <si>
    <t>수정된 Bessel 함수 Kn(x)을 돌려줍니다</t>
  </si>
  <si>
    <t>BESSELY</t>
  </si>
  <si>
    <t>Bessel 함수 Yn(x)을 돌려줍니다</t>
  </si>
  <si>
    <t>BIN2DEC</t>
  </si>
  <si>
    <t>이진수를 10진수로 변환합니다</t>
  </si>
  <si>
    <t>BIN2HEX</t>
  </si>
  <si>
    <t>이진수를 16진수로 변환합니다</t>
  </si>
  <si>
    <t>BIN2OCT</t>
  </si>
  <si>
    <t>이진수를 8진수로 변환합니다</t>
  </si>
  <si>
    <t>COMPLEX</t>
  </si>
  <si>
    <t>실수부와 허수부의 계수를 복소수로 변환합니다</t>
  </si>
  <si>
    <t>CONVERT</t>
  </si>
  <si>
    <t>단위 체계가 다른 숫자로 변환합니다</t>
  </si>
  <si>
    <t>DEC2BIN</t>
  </si>
  <si>
    <t>10진수를 이진수로 변환합니다</t>
  </si>
  <si>
    <t>DEC2HEX</t>
  </si>
  <si>
    <t>10진수를 16진수로 변환합니다</t>
  </si>
  <si>
    <t>DEC2OCT</t>
  </si>
  <si>
    <t>10진수를 8진수로 변환합니다</t>
  </si>
  <si>
    <t>DELTA</t>
  </si>
  <si>
    <t>값이 같은지 검사합니다</t>
  </si>
  <si>
    <t>ERF</t>
  </si>
  <si>
    <t>오류 함수를 구합니다</t>
  </si>
  <si>
    <t>ERFC</t>
  </si>
  <si>
    <t>오류 함수의 여함수를 구합니다</t>
  </si>
  <si>
    <t>GESTEP</t>
  </si>
  <si>
    <t>임계값보다 큰 숫자인지 검사합니다</t>
  </si>
  <si>
    <t>HEX2BIN</t>
  </si>
  <si>
    <t>16진수를 이진수로 변환합니다</t>
  </si>
  <si>
    <t>HEX2DEC</t>
  </si>
  <si>
    <t>16진수를 10진수로 변환합니다</t>
  </si>
  <si>
    <t>HEX2OCT</t>
  </si>
  <si>
    <t>16진수를 8진수로 변환합니다</t>
  </si>
  <si>
    <t>IMABS</t>
  </si>
  <si>
    <t>복소수의 절대값(법)을 구합니다</t>
  </si>
  <si>
    <t>IMAGINARY</t>
  </si>
  <si>
    <t>복소수의 허수부 계수를 구합니다</t>
  </si>
  <si>
    <t>IMARGUMENT</t>
  </si>
  <si>
    <t>각도가 라디안으로 표시되는 인수 세타(theta)를 구합니다</t>
  </si>
  <si>
    <t>IMCONJUGATE</t>
  </si>
  <si>
    <t>복소수의 켤레 복소수를 구합니다</t>
  </si>
  <si>
    <t>IMCOS</t>
  </si>
  <si>
    <t>복소수의 코사인값을 구합니다</t>
  </si>
  <si>
    <t>IMDIV</t>
  </si>
  <si>
    <t>복소수의 나눗셈 몫을 구합니다</t>
  </si>
  <si>
    <t>IMEXP</t>
  </si>
  <si>
    <t>복소수의 지수를 구합니다</t>
  </si>
  <si>
    <t>IMLN</t>
  </si>
  <si>
    <t>복소수의 자연 로그값을 구합니다</t>
  </si>
  <si>
    <t>IMLOG10</t>
  </si>
  <si>
    <t>복소수의 밑이 10인 로그값을 구합니다</t>
  </si>
  <si>
    <t>IMLOG2</t>
  </si>
  <si>
    <t>복소수의 밑이 2인 로그값을 구합니다</t>
  </si>
  <si>
    <t>IMPOWER</t>
  </si>
  <si>
    <t>복소수의 멱을 구합니다</t>
  </si>
  <si>
    <t>IMPRODUCT</t>
  </si>
  <si>
    <t>두 복소수의 곱을 구합니다</t>
  </si>
  <si>
    <t>IMREAL</t>
  </si>
  <si>
    <t>복소수의 실수부 계수를 구합니다</t>
  </si>
  <si>
    <t>IMSIN</t>
  </si>
  <si>
    <t>복소수의 사인값을 구합니다</t>
  </si>
  <si>
    <t>IMSQRT</t>
  </si>
  <si>
    <t>복소수의 제곱근을 구합니다</t>
  </si>
  <si>
    <t>IMSUB</t>
  </si>
  <si>
    <t>두 복소수의 차를 구합니다</t>
  </si>
  <si>
    <t>IMSUM</t>
  </si>
  <si>
    <t>복소수의 합을 구합니다</t>
  </si>
  <si>
    <t>OCT2BIN</t>
  </si>
  <si>
    <t>8진수를 이진수로 변환합니다</t>
  </si>
  <si>
    <t>OCT2DEC</t>
  </si>
  <si>
    <t>8진수를 10진수로 변환합니다</t>
  </si>
  <si>
    <t>OCT2HEX</t>
  </si>
  <si>
    <t>8진수를 16진수로 변환합니다</t>
  </si>
  <si>
    <t>CALL</t>
  </si>
  <si>
    <t>동적 연결 라이브러리(DLL)나 코드 리소스의 프로시저를 호출합니다</t>
  </si>
  <si>
    <t>CALL과REGISTER함수에대한자세한정보</t>
  </si>
  <si>
    <t>REGISTERID</t>
  </si>
  <si>
    <t>이전에 등록된 동적 연결 라이브러리(DLL)나 코드 리소스의 레지스터 ID를 돌려줍니다</t>
  </si>
  <si>
    <t>SQLREQUEST</t>
  </si>
  <si>
    <t>외부 데이터 원본과 연결하여 워크시트에서 쿼리를 실행한 다음 결과를 매크로 프로그래밍이 필요없는 배열로 돌려줍니다</t>
  </si>
  <si>
    <t>수학 및 삼각함수</t>
  </si>
  <si>
    <t>1) ABS</t>
  </si>
  <si>
    <t xml:space="preserve">    =ABS(값)</t>
  </si>
  <si>
    <t xml:space="preserve">    예) 다음 값의 절대값을 구하시오</t>
  </si>
  <si>
    <t>2) MOD</t>
  </si>
  <si>
    <t xml:space="preserve">   나눗셈의 나머지를 구합니다</t>
  </si>
  <si>
    <t xml:space="preserve">   절대값을 구합니다</t>
  </si>
  <si>
    <t xml:space="preserve">   =MOD(수,나누는값)</t>
  </si>
  <si>
    <t xml:space="preserve">    예) 다음수를 8로 나눈 나머지를 구하시오</t>
  </si>
  <si>
    <t>3) QUOTIENT</t>
  </si>
  <si>
    <t xml:space="preserve">   나눗셈의 몫을 구합니다</t>
  </si>
  <si>
    <t xml:space="preserve">   =QUOTIENT(수,나누는값)</t>
  </si>
  <si>
    <t xml:space="preserve">    예) 다음수를 8로 나눈 몫을 구하시오</t>
  </si>
  <si>
    <t>4) ROUND</t>
  </si>
  <si>
    <t xml:space="preserve">   수를 지정한 자릿수로 반올림 한다</t>
  </si>
  <si>
    <t xml:space="preserve">   =ROUND(수,자릿수)</t>
  </si>
  <si>
    <t xml:space="preserve">    예) 다음 값을 수하시오</t>
  </si>
  <si>
    <t>자리수</t>
  </si>
  <si>
    <t>소수 둘째자리</t>
  </si>
  <si>
    <t>소수 첫째자리</t>
  </si>
  <si>
    <t>십의자리</t>
  </si>
  <si>
    <t>일의자리</t>
  </si>
  <si>
    <t>수</t>
  </si>
  <si>
    <t>5) ROUNDDOWN</t>
  </si>
  <si>
    <t xml:space="preserve">   =ROUNDDOWN(수,자릿수)</t>
  </si>
  <si>
    <t xml:space="preserve">   수를 지정한 자릿수로 내립니다</t>
  </si>
  <si>
    <t xml:space="preserve">   수를 지정한 자릿수로 올립니다</t>
  </si>
  <si>
    <t xml:space="preserve">   =ROUNDUP(수,자릿수)</t>
  </si>
  <si>
    <t>6) ROUNDUP</t>
  </si>
  <si>
    <t>7) INT</t>
  </si>
  <si>
    <t xml:space="preserve">   소수점 아래를 버리고 가장 가까운 정수로 내림합니다</t>
  </si>
  <si>
    <t xml:space="preserve">   =INT(수)</t>
  </si>
  <si>
    <t xml:space="preserve">    예) 다음 값의 소수점 아래를 버리고 내림하시오</t>
  </si>
  <si>
    <t>정보함수</t>
  </si>
  <si>
    <t xml:space="preserve">     한 범위에 있는 빈 셀의 개수를 셉니다</t>
  </si>
  <si>
    <t xml:space="preserve">    =COUNTBLANK(범위)</t>
  </si>
  <si>
    <t>A 가 B 보다 크거나 A 가 C 보다 크다</t>
  </si>
  <si>
    <t>년수를 제외한 개월수</t>
  </si>
  <si>
    <t xml:space="preserve">     특정날자를 기준으로 지정된 개월수의 이전이나 이후 날자를 구한다</t>
  </si>
  <si>
    <t xml:space="preserve">    =EOMONTH(날자,개월수)</t>
  </si>
  <si>
    <t>날짜 및 시간함수</t>
  </si>
  <si>
    <t>DATE</t>
  </si>
  <si>
    <t>특정 날짜를 일련 번호로 돌려줍니다</t>
  </si>
  <si>
    <t>DATEDIF</t>
  </si>
  <si>
    <t>두 날짜 사이의 날짜 수, 개월 수 또는 년 수를 계산합니다</t>
  </si>
  <si>
    <t>DAY</t>
  </si>
  <si>
    <t>일련 번호를 일 단위로 변환합니다</t>
  </si>
  <si>
    <t>EDATE</t>
  </si>
  <si>
    <t>시작 날짜 이전이나 이후의 지정된 개월 수를 일련 번호 날짜로 돌려줍니다</t>
  </si>
  <si>
    <t>EOMONTH</t>
  </si>
  <si>
    <t>근속기간은 몇 년 몇개월 며칠인가?</t>
  </si>
  <si>
    <t>입사일</t>
  </si>
  <si>
    <t>퇴사일</t>
  </si>
  <si>
    <t>지정한 달 수 이전이나 이후의 달의 마지막 날을 일련 번호로 돌려줍니다</t>
  </si>
  <si>
    <t>MONTH</t>
  </si>
  <si>
    <t>일련 번호를 월로 변환합니다</t>
  </si>
  <si>
    <t>TODAY</t>
  </si>
  <si>
    <t>현재 날짜를 일련 번호로 돌려줍니다</t>
  </si>
  <si>
    <t>YEAR</t>
  </si>
  <si>
    <t>일련 번호를 년으로 변환합니다</t>
  </si>
  <si>
    <t>텍스트함수</t>
  </si>
  <si>
    <t>FIND</t>
  </si>
  <si>
    <t>지정한 텍스트를 다른 텍스트 안에서 찾아서 그 위치를 바이트 단위로 구합니다(대/소문자 구분)</t>
  </si>
  <si>
    <t>LEFT</t>
  </si>
  <si>
    <t>LEFT는 텍스트의 왼쪽으로부터 문자를 지정한 바이트 수만큼 출력합니다  LEFTB는 더블바이트 문자에 사용합니다</t>
  </si>
  <si>
    <t>LEN</t>
  </si>
  <si>
    <t>텍스트의 길이를 바이트 단위로 구합니다</t>
  </si>
  <si>
    <t>LOWER</t>
  </si>
  <si>
    <t>텍스트의 대문자를 모두 소문자로 변환합니다</t>
  </si>
  <si>
    <t>MID</t>
  </si>
  <si>
    <t>텍스트의 지정 위치에서 문자를 지정한 개수 만큼 돌려줍니다</t>
  </si>
  <si>
    <t>REPT</t>
  </si>
  <si>
    <t>텍스트를 지정한 횟수만큼 반복합니다</t>
  </si>
  <si>
    <t>RIGHT</t>
  </si>
  <si>
    <t>텍스트의 오른쪽으로부터 문자를 지정한 바이트 수만큼 출력합니다</t>
  </si>
  <si>
    <t>TRIM</t>
  </si>
  <si>
    <t>텍스트의 공백을 모두 제거합니다</t>
  </si>
  <si>
    <t>UPPER</t>
  </si>
  <si>
    <t>텍스트를 대문자로 변환합니다</t>
  </si>
  <si>
    <t>논리함수</t>
  </si>
  <si>
    <t>IF</t>
  </si>
  <si>
    <t>NOT</t>
  </si>
  <si>
    <t>논리식의 역을 구하여 돌려줍니다</t>
  </si>
  <si>
    <t>OR</t>
  </si>
  <si>
    <t>TRUE인 인수가 있으면 TRUE를 돌려줍니다</t>
  </si>
  <si>
    <t>정보함수</t>
  </si>
  <si>
    <t>COUNTBLANK</t>
  </si>
  <si>
    <t>한 범위에 있는 빈 셀의 개수를 셉니다</t>
  </si>
  <si>
    <t>ISBLANK</t>
  </si>
  <si>
    <t>값이 비어 있으면 TRUE를 돌려줍니다</t>
  </si>
  <si>
    <t>ISERROR</t>
  </si>
  <si>
    <t>값이 오류값이면 TRUE를 돌려줍니다</t>
  </si>
  <si>
    <t>ISEVEN</t>
  </si>
  <si>
    <t>수가 짝수이면 TRUE를 돌려줍니다</t>
  </si>
  <si>
    <t>ISNONTEXT</t>
  </si>
  <si>
    <t>값이 텍스트가 아니면 TRUE를 돌려줍니다</t>
  </si>
  <si>
    <t>ISNUMBER</t>
  </si>
  <si>
    <t>값이 숫자이면 TRUE를 돌려줍니다</t>
  </si>
  <si>
    <t>ISTEXT</t>
  </si>
  <si>
    <t>값이 텍스트이면 TRUE를 돌려줍니다</t>
  </si>
  <si>
    <t>조회 및 참조함수</t>
  </si>
  <si>
    <t>COLUMN</t>
  </si>
  <si>
    <t>참조 영역의 열 번호를 구합니다</t>
  </si>
  <si>
    <t>HLOOKUP</t>
  </si>
  <si>
    <t>배열의 첫째 행을 조회하여 지정한 셀의 값을 구합니다</t>
  </si>
  <si>
    <t>INDEX</t>
  </si>
  <si>
    <t>색인을 사용하여 참조 영역이나 배열에서 값을 선택합니다</t>
  </si>
  <si>
    <t>MATCH</t>
  </si>
  <si>
    <t>참조 영역이나 배열에서 값을 찾습니다</t>
  </si>
  <si>
    <t>ROW</t>
  </si>
  <si>
    <t>참조 영역의 행 번호를 구합니다</t>
  </si>
  <si>
    <t>VLOOKUP</t>
  </si>
  <si>
    <t>배열의 가장 왼쪽 열을 조회하여 같은 행에 있는 셀 값을 돌려줍니다</t>
  </si>
  <si>
    <t>수학 및 삼각함수</t>
  </si>
  <si>
    <t>ABS</t>
  </si>
  <si>
    <t>절대값을 구합니다.  절대값은 부호가 없는 숫자입니다</t>
  </si>
  <si>
    <t>COUNTIF</t>
  </si>
  <si>
    <t>범위에서 주어진 조건에 맞는 비어있지 않은 셀의 개수를 셉니다</t>
  </si>
  <si>
    <t>INT</t>
  </si>
  <si>
    <t>소수점 아래를 버리고 가장 가까운 정수로 내림합니다</t>
  </si>
  <si>
    <t>MOD</t>
  </si>
  <si>
    <t>나눗셈의 나머지를 구합니다</t>
  </si>
  <si>
    <t>PRODUCT</t>
  </si>
  <si>
    <t>인수를 모두 곱한 결과를 구합니다</t>
  </si>
  <si>
    <t>QUOTIENT</t>
  </si>
  <si>
    <t>나눗셈의 몫을 구합니다</t>
  </si>
  <si>
    <t>ROUND</t>
  </si>
  <si>
    <t>수를 지정한 자릿수로 반올림합니다</t>
  </si>
  <si>
    <t>ROUNDDOWN</t>
  </si>
  <si>
    <t>0에 가까운 방향으로 수를 내림합니다</t>
  </si>
  <si>
    <t>ROUNDUP</t>
  </si>
  <si>
    <t>0에서 먼 방향으로 수를 올림합니다</t>
  </si>
  <si>
    <t>SUBTOTAL</t>
  </si>
  <si>
    <t>목록이나 데이터베이스의 부분합을 구합니다</t>
  </si>
  <si>
    <t>SUMIF</t>
  </si>
  <si>
    <t>주어진 조건에 의해 지정된 셀들의 합을 구합니다</t>
  </si>
  <si>
    <t>SUMPRODUCT</t>
  </si>
  <si>
    <t>배열에서 대응하는 요소를 모두 곱하고 그 곱의 합계를 구합니다</t>
  </si>
  <si>
    <t>통계함수</t>
  </si>
  <si>
    <t>AVERAGE</t>
  </si>
  <si>
    <t>인수의 평균을 구합니다</t>
  </si>
  <si>
    <t>COUNT</t>
  </si>
  <si>
    <t>인수 목록에서 숫자의 개수를 구합니다</t>
  </si>
  <si>
    <t>COUNTA</t>
  </si>
  <si>
    <t>인수 목록에서 값의 개수를 구합니다</t>
  </si>
  <si>
    <t>LARGE</t>
  </si>
  <si>
    <t>데이터 집합에서 k번째 큰 값을 구합니다</t>
  </si>
  <si>
    <t>MAX</t>
  </si>
  <si>
    <t>인수 목록에서 최대값을 구합니다</t>
  </si>
  <si>
    <t>MIN</t>
  </si>
  <si>
    <t>인수 목록에서 최소값을 구합니다</t>
  </si>
  <si>
    <t>RANK</t>
  </si>
  <si>
    <t>수 목록에서 지정한 수의 크기 순위를 구합니다</t>
  </si>
  <si>
    <t>SMALL</t>
  </si>
  <si>
    <t>데이터 집합에서 k번째 작은 값을 구합니다</t>
  </si>
  <si>
    <t>740401-1******</t>
  </si>
  <si>
    <t>820306-2******</t>
  </si>
  <si>
    <t>이동진  &lt;jdlee@kdacauto.co.kr&gt;</t>
  </si>
  <si>
    <t>김희종  &lt;heuijong@kdacauto.co.kr&gt;</t>
  </si>
  <si>
    <t>최진호  &lt;jhchoi@kr.stabilus.com&gt;</t>
  </si>
  <si>
    <t>정덕우  &lt;DeogWoo.Jung@gkndriveline.com&gt;</t>
  </si>
  <si>
    <t>이상록  &lt;sr1106@capco.co.kr&gt;</t>
  </si>
  <si>
    <t>텍스트 함수</t>
  </si>
  <si>
    <t xml:space="preserve">    =FIND( "지정한텍스트" , 찾을문자열, 시작위치)</t>
  </si>
  <si>
    <t xml:space="preserve">    예) 다음 텍스트에서 "&lt;" 의 위치를 구하시오.</t>
  </si>
  <si>
    <t xml:space="preserve">    예) 다음 텍스트에서 "@" 의 위치를 구하시오.</t>
  </si>
  <si>
    <t>T0003001이준호740401-1******</t>
  </si>
  <si>
    <t>T0010002박은정821020-2******</t>
  </si>
  <si>
    <t>91060002유평호650311-1******</t>
  </si>
  <si>
    <t xml:space="preserve">    텍스트의 길이를 구합니다</t>
  </si>
  <si>
    <t xml:space="preserve">     텍스트의 대문자를 모두 소문자로 변환합니다</t>
  </si>
  <si>
    <t>유평호  &lt;pyungho.ryu@trw.com&gt;</t>
  </si>
  <si>
    <t xml:space="preserve">    =LOWER( 텍스트 )</t>
  </si>
  <si>
    <t xml:space="preserve">    예) 다음 텍스트를 소문자로 바꾸시오</t>
  </si>
  <si>
    <t xml:space="preserve">    예) 다음 텍스트를 10회 반복해 나타내시오</t>
  </si>
  <si>
    <t xml:space="preserve">     지정한 텍스트를 다른 텍스트 안에서 찾아서 그 위치를 구합니다(대/소문자 구분)</t>
  </si>
  <si>
    <t xml:space="preserve">     텍스트의 왼쪽으로부터 지정한 수만큼 문자를 출력합니다</t>
  </si>
  <si>
    <t xml:space="preserve">    =LEFT( 텍스트 , 가져올 문자수 )</t>
  </si>
  <si>
    <t xml:space="preserve">    예) 다음 텍스트에서 사람이름만 가져오세요</t>
  </si>
  <si>
    <t xml:space="preserve">    =LEN( 텍스트 )</t>
  </si>
  <si>
    <t xml:space="preserve">    예) 다음 텍스트의 길이를 구하시오</t>
  </si>
  <si>
    <t xml:space="preserve">    예) 다음 텍스트를 소문자로 바꾸시오</t>
  </si>
  <si>
    <t>유평호  &lt;PYUNGHO.RYU@TRW.COM&gt;</t>
  </si>
  <si>
    <t xml:space="preserve">     텍스트의 지정 위치에서 지정한 개수 만큼 텍스트를 가져옵니다</t>
  </si>
  <si>
    <t xml:space="preserve">    =MID(텍스트,지정위치,가져올문자수)</t>
  </si>
  <si>
    <t xml:space="preserve">    예) 다음 텍스트에서 이름만 가져오시오.</t>
  </si>
  <si>
    <t xml:space="preserve">     지정한횟수만큼 텍스트를 반복한다</t>
  </si>
  <si>
    <t xml:space="preserve">    =REPT(텍스트,반복횟수)</t>
  </si>
  <si>
    <t>★</t>
  </si>
  <si>
    <t xml:space="preserve">    예) 다음숫자의 1,000,000 단위 숫자만큼 ▣ 로 나타내시오</t>
  </si>
  <si>
    <t xml:space="preserve">     텍스트의 오른쪽으로부터 지정한 수만큼 문자를 출력합니다</t>
  </si>
  <si>
    <t xml:space="preserve">    =RIGHT( 텍스트 , 가져올 문자수 )</t>
  </si>
  <si>
    <t xml:space="preserve">    예) 다음 텍스트중 주민등록번호만 가져오시오</t>
  </si>
  <si>
    <t xml:space="preserve">     텍스트에서 불필요한 공백을 제거한다</t>
  </si>
  <si>
    <r>
      <t xml:space="preserve">    </t>
    </r>
    <r>
      <rPr>
        <sz val="12"/>
        <color indexed="10"/>
        <rFont val="굴림"/>
        <family val="3"/>
      </rPr>
      <t>★</t>
    </r>
    <r>
      <rPr>
        <sz val="12"/>
        <rFont val="굴림"/>
        <family val="3"/>
      </rPr>
      <t xml:space="preserve"> 불필요한 공백이란</t>
    </r>
  </si>
  <si>
    <t xml:space="preserve">        1) 텍스트 앞에있는 공백              ----- "    유평호"</t>
  </si>
  <si>
    <t xml:space="preserve">        2) 정상적인 띄어쓰기외의 공백    ----- "품질관리팀         유평호"</t>
  </si>
  <si>
    <t xml:space="preserve">        3) 텍스트 뒤에있는 공백              ----- "유평호      "</t>
  </si>
  <si>
    <r>
      <t xml:space="preserve">    </t>
    </r>
    <r>
      <rPr>
        <sz val="12"/>
        <color indexed="10"/>
        <rFont val="굴림"/>
        <family val="3"/>
      </rPr>
      <t>★</t>
    </r>
    <r>
      <rPr>
        <sz val="12"/>
        <rFont val="굴림"/>
        <family val="3"/>
      </rPr>
      <t xml:space="preserve"> 불필요한 공백을 어케 제거하는가</t>
    </r>
  </si>
  <si>
    <t xml:space="preserve">        1) 텍스트 앞에있는 공백              ----- "유평호"</t>
  </si>
  <si>
    <t xml:space="preserve">        2) 정상적인 띄어쓰기외의 공백    ----- "품질관리팀 유평호"   &lt;-- 한칸만 띄워준다</t>
  </si>
  <si>
    <t xml:space="preserve">     배열의 첫째열을 조회하여 지정한 열의 값을 가져온다</t>
  </si>
  <si>
    <t xml:space="preserve">     배열의 첫째행을 조회하여 지정한 행의 값을 가져온다</t>
  </si>
  <si>
    <t xml:space="preserve">    =VLOOKUP(찾으려는값,참조범위,참조범위의열번호,range_lookup))</t>
  </si>
  <si>
    <t>이름</t>
  </si>
  <si>
    <t>나이</t>
  </si>
  <si>
    <t>소속</t>
  </si>
  <si>
    <t>고향</t>
  </si>
  <si>
    <t>전도환</t>
  </si>
  <si>
    <t>민정</t>
  </si>
  <si>
    <t>경북</t>
  </si>
  <si>
    <t>노대우</t>
  </si>
  <si>
    <t>경남</t>
  </si>
  <si>
    <t>김영남</t>
  </si>
  <si>
    <t>민자</t>
  </si>
  <si>
    <t>거제</t>
  </si>
  <si>
    <t>노무연</t>
  </si>
  <si>
    <t>민주</t>
  </si>
  <si>
    <t>통영</t>
  </si>
  <si>
    <t>출신</t>
  </si>
  <si>
    <t>군인</t>
  </si>
  <si>
    <t>국회의원</t>
  </si>
  <si>
    <t>변호사</t>
  </si>
  <si>
    <t>의 출신을 구하시오</t>
  </si>
  <si>
    <t xml:space="preserve">     참조영역이나 배열에서 지정된 값의 상대 위치를 구합니다</t>
  </si>
  <si>
    <t xml:space="preserve">    =MATCH(찾으려는값,참조범위,MATCH_TYPE)</t>
  </si>
  <si>
    <t xml:space="preserve">       match type~ 1 : lookup_value보다 작거나 같은 값 중에서 최대값을 찾습니다.</t>
  </si>
  <si>
    <t xml:space="preserve">                               Lookup_array는 반드시 오름차순으로 정렬되어 있어야 합니다.</t>
  </si>
  <si>
    <t xml:space="preserve">                               Lookup_array는 임의의 순서이어도 됩니다.</t>
  </si>
  <si>
    <t xml:space="preserve">                           0 : lookup_value와 같은 첫째 값을 찾습니다.</t>
  </si>
  <si>
    <t xml:space="preserve">                               Lookup_array는 내림차순으로 입력되어야 합니다.</t>
  </si>
  <si>
    <t xml:space="preserve">                         -1 : lookup_value보다 크거나 같은 값 중 가장 작은 값을 찾습니다.</t>
  </si>
  <si>
    <t xml:space="preserve">    예) 다음 표를 참고하여 질문에 답하시오</t>
  </si>
  <si>
    <t>소속</t>
  </si>
  <si>
    <t>은 열머리글의 몇번째 열에있는가</t>
  </si>
  <si>
    <t>김영남</t>
  </si>
  <si>
    <t>은 행머릿글의 몇째 행에있는가</t>
  </si>
  <si>
    <t xml:space="preserve">     참조영역이나 배열에서의 값을 구한다</t>
  </si>
  <si>
    <t xml:space="preserve">    =INDEX(참조범위,행번호,열번호)</t>
  </si>
  <si>
    <t>나이가 제일 작은 사람은 누구인가</t>
  </si>
  <si>
    <t>나이가 제일 많은 사람은 누구인가</t>
  </si>
  <si>
    <t>1) COLUMN</t>
  </si>
  <si>
    <t>2) ROW</t>
  </si>
  <si>
    <t>3) HLOOKUP</t>
  </si>
  <si>
    <t>4) VLOOKUP</t>
  </si>
  <si>
    <t>5) MATCH</t>
  </si>
  <si>
    <t>6) INDEX</t>
  </si>
  <si>
    <t>1) COUNTBLANK</t>
  </si>
  <si>
    <t>2) ISBLANK</t>
  </si>
  <si>
    <t>3) ISERROR</t>
  </si>
  <si>
    <t>4) ISEVEN</t>
  </si>
  <si>
    <t>5) ISTEXT</t>
  </si>
  <si>
    <t>6) ISNUMBER</t>
  </si>
  <si>
    <t>7) ISNONTEXT</t>
  </si>
  <si>
    <t>1) IF</t>
  </si>
  <si>
    <t>2) NOT</t>
  </si>
  <si>
    <t>3) OR</t>
  </si>
  <si>
    <t>4) AND</t>
  </si>
  <si>
    <t>5) 논리함수의 중첩사용</t>
  </si>
  <si>
    <t>1) DATE</t>
  </si>
  <si>
    <t>2) YEAR</t>
  </si>
  <si>
    <t>3) MONTH</t>
  </si>
  <si>
    <t>4) DAY</t>
  </si>
  <si>
    <t>5) TODAY</t>
  </si>
  <si>
    <t>6) DATEDIF</t>
  </si>
  <si>
    <t>7) EDATE</t>
  </si>
  <si>
    <t>8) EOMONTH</t>
  </si>
  <si>
    <t>1) FIND</t>
  </si>
  <si>
    <t>2) LEFT</t>
  </si>
  <si>
    <t>3) LEN</t>
  </si>
  <si>
    <t>4) LOWER</t>
  </si>
  <si>
    <t>5) MID</t>
  </si>
  <si>
    <t>6) REPT</t>
  </si>
  <si>
    <t>7) RIGHT</t>
  </si>
  <si>
    <t>8) TRIM</t>
  </si>
  <si>
    <t>9) UPPER</t>
  </si>
  <si>
    <t>10) 텍스트함수의 중첩</t>
  </si>
  <si>
    <t>의</t>
  </si>
  <si>
    <t>은?</t>
  </si>
  <si>
    <t>이 둘을 조합하면</t>
  </si>
  <si>
    <t>7) 조회_참조함수의 확장 사용</t>
  </si>
  <si>
    <t>AND</t>
  </si>
  <si>
    <t>모두 TRUE 인수면 TRUE를 돌려줍니다</t>
  </si>
  <si>
    <t xml:space="preserve">        3) 텍스트 뒤에있는 공백              ----- "유평호"</t>
  </si>
  <si>
    <t>2) COUNT</t>
  </si>
  <si>
    <t xml:space="preserve">   인수목록에서 숫자의 개수를 구한다</t>
  </si>
  <si>
    <t xml:space="preserve">   =COUNT(인수1,인수2,인수3,인수4,...)</t>
  </si>
  <si>
    <t xml:space="preserve">    예) 다음 범위에서 숫자의 개수를 구하시오</t>
  </si>
  <si>
    <t>회사</t>
  </si>
  <si>
    <t>직원</t>
  </si>
  <si>
    <t>대리</t>
  </si>
  <si>
    <t>19</t>
  </si>
  <si>
    <t>3) MAX, MIN</t>
  </si>
  <si>
    <t xml:space="preserve">   인수목록에서 최대, 최소값을 구한다</t>
  </si>
  <si>
    <t xml:space="preserve">   =MAX(인수1,인수2,인수3,인수4,...)</t>
  </si>
  <si>
    <t xml:space="preserve">   =MIN(인수1,인수2,인수3,인수4,...)</t>
  </si>
  <si>
    <t>최대값</t>
  </si>
  <si>
    <t>최소값</t>
  </si>
  <si>
    <t>4) LARGE</t>
  </si>
  <si>
    <t xml:space="preserve">   데이터 집합에서 N 번째 큰 수를 구한다</t>
  </si>
  <si>
    <t xml:space="preserve">   =LARGE(데이터,수)</t>
  </si>
  <si>
    <t xml:space="preserve">    예) 다음 범위에서 세번째로 큰 수는?</t>
  </si>
  <si>
    <t>5) SMALL</t>
  </si>
  <si>
    <t xml:space="preserve">   데이터 집합에서 N 번째로 작은 수를 구한다</t>
  </si>
  <si>
    <t xml:space="preserve">   =SMALL(데이터,수)</t>
  </si>
  <si>
    <t xml:space="preserve">    예) 다음 범위에서 네번째로 작은 수는?</t>
  </si>
  <si>
    <t>6) RANK</t>
  </si>
  <si>
    <t xml:space="preserve">   데이터 집합에서 순위를 구합니다</t>
  </si>
  <si>
    <t xml:space="preserve">   =RANK(순위를 구하려는수, 범위,순위지정수)</t>
  </si>
  <si>
    <t xml:space="preserve">   순위지정수 ~ 0 또는 생략 : 내림차순의 순위</t>
  </si>
  <si>
    <t xml:space="preserve">                0 이 아닌값 : 오름차순의 순위</t>
  </si>
  <si>
    <t xml:space="preserve">    예) 다음 표를 완성하시오</t>
  </si>
  <si>
    <t>성명</t>
  </si>
  <si>
    <t>국어</t>
  </si>
  <si>
    <t>영어</t>
  </si>
  <si>
    <t>수학</t>
  </si>
  <si>
    <t>총점</t>
  </si>
  <si>
    <t>노대우</t>
  </si>
  <si>
    <t>전도환</t>
  </si>
  <si>
    <t>김영남</t>
  </si>
  <si>
    <t>노무연</t>
  </si>
  <si>
    <t>박경희</t>
  </si>
  <si>
    <t>최귀하</t>
  </si>
  <si>
    <t>석차</t>
  </si>
  <si>
    <t>오름차순</t>
  </si>
  <si>
    <t>내림차순</t>
  </si>
  <si>
    <t xml:space="preserve">    예) 다음 텍스트의 불필요한 공백을 없애시오</t>
  </si>
  <si>
    <t xml:space="preserve">    유평호</t>
  </si>
  <si>
    <t>품질관리팀         유평호</t>
  </si>
  <si>
    <t xml:space="preserve">유평호      </t>
  </si>
  <si>
    <t xml:space="preserve">     텍스트의 소문자를 모두 대문자로 변환합니다</t>
  </si>
  <si>
    <t xml:space="preserve">    =UPPER( 텍스트 )</t>
  </si>
  <si>
    <t xml:space="preserve">     함수를 조합하여 원하는 작업을 한다</t>
  </si>
  <si>
    <t xml:space="preserve">    예) 지금까지 배운 텍스트 함수를 이용하여 &lt; &gt; 안의 메일주소만 추출하시오</t>
  </si>
  <si>
    <t xml:space="preserve">     특정 날짜를 일련 번호로 돌려줍니다</t>
  </si>
  <si>
    <t>월</t>
  </si>
  <si>
    <t>일</t>
  </si>
  <si>
    <t>생년월일</t>
  </si>
  <si>
    <t xml:space="preserve">     일련 번호를 년으로 변환합니다</t>
  </si>
  <si>
    <t xml:space="preserve">    =MONTH(날자)</t>
  </si>
  <si>
    <t xml:space="preserve">     현재 날짜를 일련 번호로 돌려줍니다</t>
  </si>
  <si>
    <t xml:space="preserve">    =TODAY()</t>
  </si>
  <si>
    <t xml:space="preserve">    =TRIM(텍스트)</t>
  </si>
  <si>
    <t xml:space="preserve">     두 날짜 사이의 날짜 수, 개월 수 또는 년 수를 계산합니다</t>
  </si>
  <si>
    <t xml:space="preserve">    =DATEDIF(시작일,종료일,"조건")</t>
  </si>
  <si>
    <t xml:space="preserve">    "Y"   : 두날자사이의 년수</t>
  </si>
  <si>
    <t xml:space="preserve">    "M"   : 두날자사이의 개월수</t>
  </si>
  <si>
    <t xml:space="preserve">    "D"   : 두날자사이의 날자수</t>
  </si>
  <si>
    <t>날자 함수</t>
  </si>
  <si>
    <t>수행할 논리 검사를 지정합니다</t>
  </si>
  <si>
    <t xml:space="preserve">     수행할 논리 검사를 지정합니다</t>
  </si>
  <si>
    <t xml:space="preserve">    =IF( 논리 , 조건이 참일때 나타낼값, 조건이 거짓일때 나타낼값)</t>
  </si>
  <si>
    <t xml:space="preserve">    예) 다음 주민등록번호를 참고로 남자, 여자를 표기 하시오.</t>
  </si>
  <si>
    <t xml:space="preserve">    예) 다음을 IF문으로 나태내시오</t>
  </si>
  <si>
    <t xml:space="preserve">       100이 200보다 작으면 "참", 아니면 "거짓"</t>
  </si>
  <si>
    <t xml:space="preserve">       100과 200 이 같으면 "거짓", 아니면 "참"</t>
  </si>
  <si>
    <t xml:space="preserve">    예) IF 함수를 활용하여 월평균 급여가 300만원 미만은 "서민층", </t>
  </si>
  <si>
    <t xml:space="preserve">        500만원 미만은 "중산층", 500만원 이상은 "고소득층"으로 구분해 보시오</t>
  </si>
  <si>
    <r>
      <t xml:space="preserve">    </t>
    </r>
    <r>
      <rPr>
        <sz val="12"/>
        <color indexed="10"/>
        <rFont val="굴림"/>
        <family val="3"/>
      </rPr>
      <t>★</t>
    </r>
    <r>
      <rPr>
        <sz val="12"/>
        <rFont val="굴림"/>
        <family val="3"/>
      </rPr>
      <t xml:space="preserve"> IF 함수는 7번까지 중첩해 사용할 수 있으며 그 이상은 중첩할수 없으므로 다른 방법을 사용</t>
    </r>
  </si>
  <si>
    <t xml:space="preserve">        하여야 한다</t>
  </si>
  <si>
    <t xml:space="preserve">     논리식의 역을 구해준다</t>
  </si>
  <si>
    <t xml:space="preserve">    =NOT(논리)</t>
  </si>
  <si>
    <t xml:space="preserve">    예) NOT 함수를 사용하여 다음 논리식의 역을 구하시오</t>
  </si>
  <si>
    <t xml:space="preserve">    =2=2 : TRUE      =NOT(2=2) : FALSE</t>
  </si>
  <si>
    <t xml:space="preserve">    =2=3 : FALSE     =NOT(2=3) : TRUE</t>
  </si>
  <si>
    <t>6 은 5보다 크다</t>
  </si>
  <si>
    <t>9 의 2/3 는 6이 아니다</t>
  </si>
  <si>
    <t>여러 텍스트 문자열을 연결하여 하나의 텍스트로 만들려면 앰퍼샌드(&amp;)를 사용합니다.</t>
  </si>
  <si>
    <t>설명</t>
  </si>
  <si>
    <t>백분율</t>
  </si>
  <si>
    <t>지수</t>
  </si>
  <si>
    <t>곱하기와 나누기</t>
  </si>
  <si>
    <t>더하기와 빼기</t>
  </si>
  <si>
    <t>두 개의 텍스트 문자열을 연결합니다.</t>
  </si>
  <si>
    <t>비교</t>
  </si>
  <si>
    <t>연산자</t>
  </si>
  <si>
    <t>수식의 요소에 대해 수행할 계산의 종류를 지정합니다.</t>
  </si>
  <si>
    <r>
      <t xml:space="preserve">Microsoft Excel에는 </t>
    </r>
    <r>
      <rPr>
        <b/>
        <sz val="12"/>
        <color indexed="12"/>
        <rFont val="굴림"/>
        <family val="3"/>
      </rPr>
      <t>산술, 비교, 텍스트, 참조</t>
    </r>
    <r>
      <rPr>
        <sz val="12"/>
        <rFont val="굴림"/>
        <family val="3"/>
      </rPr>
      <t xml:space="preserve"> 등 네 가지의 계산 연산자가 있습니다.</t>
    </r>
  </si>
  <si>
    <t>1) 산술연산자</t>
  </si>
  <si>
    <t xml:space="preserve">    더하기, 빼기, 곱하기와 같은 기본적인 수학 연산을 수행하고 숫자를 결합하여 수치 결과를 얻으려면</t>
  </si>
  <si>
    <t xml:space="preserve">    다음과 같은 산술 연산자를 사용합니다.</t>
  </si>
  <si>
    <t xml:space="preserve">       + , - , * , / , % , ^ .</t>
  </si>
  <si>
    <t>2) 비교연산자</t>
  </si>
  <si>
    <t xml:space="preserve">    다음과 같은 연산자로 두 개의 값을 비교할 수 있습니다. 이러한 연산자로 두 값을 비교하면 결과는</t>
  </si>
  <si>
    <t xml:space="preserve">    TRUE나 FALSE와 같은 논리값입니다.</t>
  </si>
  <si>
    <t xml:space="preserve">      =(등호)</t>
  </si>
  <si>
    <t>같음(A1=B1)</t>
  </si>
  <si>
    <t xml:space="preserve">      &gt;(보다 큼 기호)</t>
  </si>
  <si>
    <t>보다 큼(A1&gt;B1)</t>
  </si>
  <si>
    <t xml:space="preserve">      &lt;(보다 작음 기호)</t>
  </si>
  <si>
    <t>보다 작음(A1&lt;B1)</t>
  </si>
  <si>
    <t xml:space="preserve">      &gt;=(크거나 같음 기호)</t>
  </si>
  <si>
    <t>크거나 같음(A1&gt;=B1)</t>
  </si>
  <si>
    <t xml:space="preserve">      &lt;=(작거나 같음 기호)</t>
  </si>
  <si>
    <t>작거나 같음(A1&lt;=B1)</t>
  </si>
  <si>
    <t xml:space="preserve">      &lt;&gt;(같지 않음 기호)</t>
  </si>
  <si>
    <t>같지 않음(A1&lt;&gt;B1)</t>
  </si>
  <si>
    <t>3) 텍스트 연결 연산자</t>
  </si>
  <si>
    <t>&amp;(앰퍼샌드)</t>
  </si>
  <si>
    <t>두 개의 값을 연결하여 한 개의 연속된 텍스트 값을 만듭니다. ("경기도"&amp;"안산시")</t>
  </si>
  <si>
    <t>경기도</t>
  </si>
  <si>
    <t>안산시</t>
  </si>
  <si>
    <t>단원구</t>
  </si>
  <si>
    <t>원시동</t>
  </si>
  <si>
    <t>780-3</t>
  </si>
  <si>
    <t>수식에서 각 연산이 수행되는 순서</t>
  </si>
  <si>
    <t>수식의 값들은 정해진 순서로 계산됩니다.</t>
  </si>
  <si>
    <t>Excel에서는 수식이 항상 등호(=)로 시작됩니다.</t>
  </si>
  <si>
    <t>등호는 다음에 오는 내용이 수식임을 나타냅니다.</t>
  </si>
  <si>
    <t>Excel에서는 수식의 각 연산자에 대해 정해진 순서에 따라 수식이 왼쪽에서 오른쪽의 순으로 계산됩니다.</t>
  </si>
  <si>
    <t>연산자 우선 순위</t>
  </si>
  <si>
    <t>하나의 수식에서 여러 개의 연산자를 사용하면 아래 표에 표시된 순서대로 연산이 수행됩니다.</t>
  </si>
  <si>
    <t>수식에 우선 순위가 같은 연산자가 여러 개 들어 있으면, 즉 곱하기와 나누기 연산자가 모두 들어 있으면</t>
  </si>
  <si>
    <t>왼쪽에 있는 것이 오른쪽에 있는 것보다 먼저 계산됩니다.</t>
  </si>
  <si>
    <t>연산자</t>
  </si>
  <si>
    <t>%</t>
  </si>
  <si>
    <t>^</t>
  </si>
  <si>
    <t>*와 /</t>
  </si>
  <si>
    <t>+와 -</t>
  </si>
  <si>
    <t>&amp;</t>
  </si>
  <si>
    <t>= &lt; &gt; &lt;= &gt;= &lt;&gt;</t>
  </si>
  <si>
    <t>괄호 사용</t>
  </si>
  <si>
    <t>계산 순서를 바꾸려면 수식에서 먼저 계산할 부분을 괄호로 묶습니다.</t>
  </si>
  <si>
    <t>예를 들어 다음 수식에서는 곱하기가 더하기보다 먼저 계산되므로 11이 구해집니다.</t>
  </si>
  <si>
    <t>2와 3을 먼저 곱한 다음 그 결과에 5를 더합니다.</t>
  </si>
  <si>
    <t xml:space="preserve"> =5+2*3</t>
  </si>
  <si>
    <t>괄호를 사용하여 순서를 바꾸면 5와 2를 더한 결과에 3을 곱하여 21이 구해집니다.</t>
  </si>
  <si>
    <t>=(5+2)*3</t>
  </si>
  <si>
    <t>논리의 합과 곱</t>
  </si>
  <si>
    <t>논리 1</t>
  </si>
  <si>
    <t>논리 2</t>
  </si>
  <si>
    <t>논리의 합</t>
  </si>
  <si>
    <t>논리의 곱</t>
  </si>
  <si>
    <t>논리함수</t>
  </si>
  <si>
    <t xml:space="preserve">     TRUE인 인수가 있으면 TRUE를 돌려줍니다</t>
  </si>
  <si>
    <t xml:space="preserve">    =OR(논리)</t>
  </si>
  <si>
    <t xml:space="preserve">     =OR(1+1=2 , 2+2=5) = TRUE</t>
  </si>
  <si>
    <t xml:space="preserve">     =OR(1+1=1 , 2+2=5) = FALSE</t>
  </si>
  <si>
    <t>100 이 101 보다 크거나  50 이 100의 1/2 이다</t>
  </si>
  <si>
    <t xml:space="preserve">    예) OR 함수를 사용하여 다음 논리식의 값을 구하시오</t>
  </si>
  <si>
    <t xml:space="preserve">     인수가 모두 TRUE이면 TRUE를 돌려줍니다</t>
  </si>
  <si>
    <t xml:space="preserve">    =AND(논리)</t>
  </si>
  <si>
    <t xml:space="preserve">     =AND(2+2=4, 2+3=5) = TRUE</t>
  </si>
  <si>
    <t xml:space="preserve">     =AND(2+2=2, 2+3=5) = FALSE</t>
  </si>
  <si>
    <t xml:space="preserve">    예) AND 함수를 사용하여 다음 논리식의 값을 구하시오</t>
  </si>
  <si>
    <t>100 이 101 보다 크고  50 이 100의 1/2 이다</t>
  </si>
  <si>
    <t>A 가 B 보다 작고 C 가 D 보다 작다</t>
  </si>
  <si>
    <t xml:space="preserve">다음 주민등록번호를 참고하여 성별을 "남자", "여자"로 표기 하시오 </t>
  </si>
  <si>
    <t>621029-1******</t>
  </si>
  <si>
    <t>740401-2******</t>
  </si>
  <si>
    <t>000306-3******</t>
  </si>
  <si>
    <t>011020-4******</t>
  </si>
  <si>
    <t xml:space="preserve">    =ISERROR(값)</t>
  </si>
  <si>
    <t xml:space="preserve">    예) 다음의 계산값이 에러인지 ISERROR 함수로 나타내어라</t>
  </si>
  <si>
    <t xml:space="preserve">     =125/0</t>
  </si>
  <si>
    <t xml:space="preserve">     =0/125</t>
  </si>
  <si>
    <t xml:space="preserve">    예) 다음의 계산값이 에러이면 "에러입니다" 로 나타내고 에러가 아니면 값을 구하시오</t>
  </si>
  <si>
    <t xml:space="preserve">     값이 짝수이면 TRUE를 돌려준다</t>
  </si>
  <si>
    <t xml:space="preserve">    =ISVEN(값)</t>
  </si>
  <si>
    <t xml:space="preserve">    예) 다음의 값이 짝이면 "짝수입니다" 로 나타내고 아니면 "홀수입니다"로 나타내시오</t>
  </si>
  <si>
    <t xml:space="preserve">     값이 텍스트 이면 TRUE를 돌려준다</t>
  </si>
  <si>
    <t xml:space="preserve">    =ISTEXT(값)</t>
  </si>
  <si>
    <t xml:space="preserve">    예) 다음의 값들이 텍스트인지 알아보시오</t>
  </si>
  <si>
    <t>TRW 스티어링</t>
  </si>
  <si>
    <t xml:space="preserve">  123456</t>
  </si>
  <si>
    <t xml:space="preserve">123456  </t>
  </si>
  <si>
    <t xml:space="preserve">     값이 숫자이면 TRUE를 돌려준다</t>
  </si>
  <si>
    <t xml:space="preserve">    =ISNUMBER(값)</t>
  </si>
  <si>
    <t xml:space="preserve">     값이 텍스트가 아니면 TRUE를 돌려준다</t>
  </si>
  <si>
    <t xml:space="preserve">    =ISNONTEXT(값)</t>
  </si>
  <si>
    <t>조회 및 참조함수</t>
  </si>
  <si>
    <t xml:space="preserve">     참조범위의 열번호를 구한다</t>
  </si>
  <si>
    <t xml:space="preserve">    =COLUMN(범위)</t>
  </si>
  <si>
    <t xml:space="preserve">    예) 다음의 열번호를 구하라</t>
  </si>
  <si>
    <t>선택된 셀</t>
  </si>
  <si>
    <t>B15</t>
  </si>
  <si>
    <t xml:space="preserve">     참조범위의 행번호를 구한다</t>
  </si>
  <si>
    <t xml:space="preserve">    =ROW(범위)</t>
  </si>
  <si>
    <t xml:space="preserve">    예) 다음의 행번호를 구하라</t>
  </si>
  <si>
    <t xml:space="preserve">    =HLOOKUP(찾으려는값,참조범위,참조범위의행번호,range_lookup))</t>
  </si>
  <si>
    <t xml:space="preserve">       range_lookup ~ true : 비슷한 값을 가져온다</t>
  </si>
  <si>
    <t xml:space="preserve">                               false : 정확하게 일치하는 값을 가져온다</t>
  </si>
  <si>
    <t>이름</t>
  </si>
  <si>
    <t>전도환</t>
  </si>
  <si>
    <t>노대우</t>
  </si>
  <si>
    <t>김영남</t>
  </si>
  <si>
    <t>노무연</t>
  </si>
  <si>
    <t>나이</t>
  </si>
  <si>
    <t>소속</t>
  </si>
  <si>
    <t>고향</t>
  </si>
  <si>
    <t>민자</t>
  </si>
  <si>
    <t>민주</t>
  </si>
  <si>
    <t>민정</t>
  </si>
  <si>
    <t>경북</t>
  </si>
  <si>
    <t>경남</t>
  </si>
  <si>
    <t>거제</t>
  </si>
  <si>
    <t>통영</t>
  </si>
  <si>
    <t xml:space="preserve">    예) 다음 표의 이름을 참고하여 답을 구하시오</t>
  </si>
  <si>
    <t>의 나이를 구하시오</t>
  </si>
  <si>
    <t>의 소속을 구하시오</t>
  </si>
  <si>
    <t>의 고향을 구하시오</t>
  </si>
  <si>
    <t xml:space="preserve">    예) 다음 노란색 범위에서 비어있는 셀의 개수는?</t>
  </si>
  <si>
    <t xml:space="preserve">    =ISBLANK(셀)</t>
  </si>
  <si>
    <t xml:space="preserve">    예) 셀이 비어있으면 "비어있음" 이라 입력하고 비어있지 않으면 셀값을 입력하라</t>
  </si>
  <si>
    <t xml:space="preserve">     값이 ERROR 이면 TRUE를 돌려준다</t>
  </si>
  <si>
    <t xml:space="preserve">     셀이 비어있으면 TRUE를 돌려준다</t>
  </si>
  <si>
    <t>8) SUMIF</t>
  </si>
  <si>
    <t xml:space="preserve">    주어진 조건에 의해 지정된 셀들의 합을 구합니다</t>
  </si>
  <si>
    <t xml:space="preserve">   =SUMIF(참조범위,조건,더할범위)</t>
  </si>
  <si>
    <t xml:space="preserve">    예) 다음 테이블을 참조하여 물음에 답하시오</t>
  </si>
  <si>
    <t>소속</t>
  </si>
  <si>
    <t>성명</t>
  </si>
  <si>
    <t>직책</t>
  </si>
  <si>
    <t>급여</t>
  </si>
  <si>
    <t>비고</t>
  </si>
  <si>
    <t>품질</t>
  </si>
  <si>
    <t>유평호</t>
  </si>
  <si>
    <t>과장</t>
  </si>
  <si>
    <t>영업</t>
  </si>
  <si>
    <t>유정선</t>
  </si>
  <si>
    <t>대리</t>
  </si>
  <si>
    <t>구매</t>
  </si>
  <si>
    <t>유한석</t>
  </si>
  <si>
    <t>팀장</t>
  </si>
  <si>
    <t>총무</t>
  </si>
  <si>
    <t>전효정</t>
  </si>
  <si>
    <t>사원</t>
  </si>
  <si>
    <t>유재규</t>
  </si>
  <si>
    <t>황석주</t>
  </si>
  <si>
    <t>차장</t>
  </si>
  <si>
    <t>곽상일</t>
  </si>
  <si>
    <t>품질관리팀 직원의 급여 합계는?</t>
  </si>
  <si>
    <t>직책이 사원인 직원의 급여 합계는?</t>
  </si>
  <si>
    <t xml:space="preserve">    범위에서 주어진 조건에 맞는 비어있지 않은 셀의 개수를 구합니다</t>
  </si>
  <si>
    <t xml:space="preserve">   =COUNTIF(참조범위,조건)</t>
  </si>
  <si>
    <t>품질관리팀 직원은 몇 명인가</t>
  </si>
  <si>
    <t>품질관리팀 직원의 평균급여는 얼마인가?</t>
  </si>
  <si>
    <t>직책이 "사원"인 직원의 평균급여는 ?</t>
  </si>
  <si>
    <t>9) COUNTIF</t>
  </si>
  <si>
    <t>10) SUBTOTAL</t>
  </si>
  <si>
    <t>목록이나 데이터베이스에서 부분합을 구합니다.</t>
  </si>
  <si>
    <r>
      <t xml:space="preserve">일반적으로 </t>
    </r>
    <r>
      <rPr>
        <b/>
        <sz val="11"/>
        <color indexed="8"/>
        <rFont val="Gulim"/>
        <family val="3"/>
      </rPr>
      <t>데이터</t>
    </r>
    <r>
      <rPr>
        <sz val="11"/>
        <color indexed="8"/>
        <rFont val="Gulim"/>
        <family val="3"/>
      </rPr>
      <t xml:space="preserve"> 메뉴의 </t>
    </r>
    <r>
      <rPr>
        <b/>
        <sz val="11"/>
        <color indexed="8"/>
        <rFont val="Gulim"/>
        <family val="3"/>
      </rPr>
      <t>부분합</t>
    </r>
    <r>
      <rPr>
        <sz val="11"/>
        <color indexed="8"/>
        <rFont val="Gulim"/>
        <family val="3"/>
      </rPr>
      <t xml:space="preserve"> 명령을 사용하여 부분합 목록을 작성하는 것보다 더 쉽습니다.</t>
    </r>
  </si>
  <si>
    <t xml:space="preserve">   =SUBTOTAL(함수번호,참조범위)</t>
  </si>
  <si>
    <t>AVERAGE</t>
  </si>
  <si>
    <t>COUNT</t>
  </si>
  <si>
    <t>COUNTA</t>
  </si>
  <si>
    <t>MAX</t>
  </si>
  <si>
    <t>MIN</t>
  </si>
  <si>
    <t>PRODUCT</t>
  </si>
  <si>
    <t>STDEV</t>
  </si>
  <si>
    <t>STDEVP</t>
  </si>
  <si>
    <t>SUM</t>
  </si>
  <si>
    <t>VAR</t>
  </si>
  <si>
    <t>VARP</t>
  </si>
  <si>
    <t>함수번호</t>
  </si>
  <si>
    <t>함수</t>
  </si>
  <si>
    <t>표준편차</t>
  </si>
  <si>
    <t>분산</t>
  </si>
  <si>
    <t>박영중</t>
  </si>
  <si>
    <t>팀장</t>
  </si>
  <si>
    <t>소계(합계)</t>
  </si>
  <si>
    <t>총계</t>
  </si>
  <si>
    <t xml:space="preserve">    예) 다음 테이블의 빈칸을 완성 하시오</t>
  </si>
  <si>
    <t>소계(평균)</t>
  </si>
  <si>
    <t>총계(평균)</t>
  </si>
  <si>
    <t>11) PRODUCT</t>
  </si>
  <si>
    <t xml:space="preserve">      인수를 모두 곱한 결과를 구합니다</t>
  </si>
  <si>
    <t xml:space="preserve">    =PRODUCT(인수2,인수2,인수3...)</t>
  </si>
  <si>
    <t xml:space="preserve">    예) 다음 값의 곱을 구하시오</t>
  </si>
  <si>
    <t>12) SUMPRODUCT</t>
  </si>
  <si>
    <t xml:space="preserve">     배열에서 대응하는 요소를 모두 곱하고 그 곱의 합계를 구합니다</t>
  </si>
  <si>
    <t xml:space="preserve">    =SUMPRODUCT(배열1,배열2….)</t>
  </si>
  <si>
    <t xml:space="preserve">    예) 다음 표의 총 매출액을 계산하시오</t>
  </si>
  <si>
    <t>제품번호</t>
  </si>
  <si>
    <t>단가</t>
  </si>
  <si>
    <t>수량</t>
  </si>
  <si>
    <t>매출액</t>
  </si>
  <si>
    <t>AAA</t>
  </si>
  <si>
    <t>BBB</t>
  </si>
  <si>
    <t>CCC</t>
  </si>
  <si>
    <t>DDD</t>
  </si>
  <si>
    <t>합계</t>
  </si>
  <si>
    <t>13) MOD, QUOTIENT 의 응용</t>
  </si>
  <si>
    <t>예) 다음은 어느 직원들의 입사일과 퇴사일이다</t>
  </si>
  <si>
    <t xml:space="preserve">      이들의 평균 근속기간은 얼마인가?</t>
  </si>
  <si>
    <t>이름</t>
  </si>
  <si>
    <t>입사일</t>
  </si>
  <si>
    <t>퇴사일</t>
  </si>
  <si>
    <t>노무연</t>
  </si>
  <si>
    <t>노대우</t>
  </si>
  <si>
    <t>전도환</t>
  </si>
  <si>
    <t>통계함수</t>
  </si>
  <si>
    <t>1) AVERAGE</t>
  </si>
  <si>
    <t xml:space="preserve">   인수의 평균을 구합니다</t>
  </si>
  <si>
    <t xml:space="preserve">    =AVERAGE(값1,값2,값3,값4,…)</t>
  </si>
  <si>
    <t>과목</t>
  </si>
  <si>
    <t>김영남</t>
  </si>
  <si>
    <t>평균</t>
  </si>
  <si>
    <t>정치</t>
  </si>
  <si>
    <t>경제</t>
  </si>
  <si>
    <t>사회</t>
  </si>
  <si>
    <t>문화</t>
  </si>
  <si>
    <t xml:space="preserve">   텍스트, 논리값, 빈셀은 무시되지만 0인 셀은 포함합니다.</t>
  </si>
  <si>
    <t xml:space="preserve">    예) 다음 초록색 셀값을 구하시오</t>
  </si>
  <si>
    <t>=B25&amp;B26&amp;B27&amp;B28&amp;B29</t>
  </si>
  <si>
    <t>=B25&amp;" "&amp;B26&amp;" "&amp;B27&amp;" "&amp;B28&amp;" "&amp;B29</t>
  </si>
  <si>
    <t>="경기도 "&amp;"안산시 "&amp;"단원구 "&amp;"원시동 "&amp;"780-3"</t>
  </si>
  <si>
    <t>=5+2*3</t>
  </si>
  <si>
    <t>=(5+2)*3</t>
  </si>
  <si>
    <t>구문</t>
  </si>
  <si>
    <t>DATE(year,month,day)</t>
  </si>
  <si>
    <t>예제</t>
  </si>
  <si>
    <t>DATE(1998, 1, 1) = 35796</t>
  </si>
  <si>
    <t>DATEVALUE</t>
  </si>
  <si>
    <t>텍스트 형태의 날짜를 일련 번호로 변환합니다</t>
  </si>
  <si>
    <t>DATEVALUE(date_text)</t>
  </si>
  <si>
    <t>DAYS360</t>
  </si>
  <si>
    <t>1년을 360일로 하여 두 날짜 사이의 날짜 수를 계산합니다</t>
  </si>
  <si>
    <t>HOUR</t>
  </si>
  <si>
    <t>일련 번호를 시로 변환합니다</t>
  </si>
  <si>
    <t>MINUTE</t>
  </si>
  <si>
    <t>일련 번호를 분으로 변환합니다</t>
  </si>
  <si>
    <t>NETWORKDAYS</t>
  </si>
  <si>
    <t>두 날짜 사이의 전체 작업일 수를 구합니다</t>
  </si>
  <si>
    <t>NOW</t>
  </si>
  <si>
    <t>현재 날짜와 시간을 일련 번호로 돌려줍니다</t>
  </si>
  <si>
    <t>SECOND</t>
  </si>
  <si>
    <t>일련 번호를 초로 변환합니다</t>
  </si>
  <si>
    <t>TIME</t>
  </si>
  <si>
    <t>특정 시간을 일련 번호로 돌려줍니다</t>
  </si>
  <si>
    <t>TIMEVALUE</t>
  </si>
  <si>
    <t>텍스트 형태의 시간을 일련 번호로 변환합니다</t>
  </si>
  <si>
    <t>WEEKDAY</t>
  </si>
  <si>
    <t>일련 번호를 요일로 변환합니다</t>
  </si>
  <si>
    <t>WORKDAY</t>
  </si>
  <si>
    <t>지정한 작업 일수 이전이나 이후의 날짜를 일련 번호로 돌려줍니다</t>
  </si>
  <si>
    <t>YEARFRAC</t>
  </si>
  <si>
    <t>일년에 대한 start_date와 end_date 사이의 전체 날짜 수 비율을 구합니다</t>
  </si>
  <si>
    <t>ASC</t>
  </si>
  <si>
    <t>텍스트 내의 전자(2바이트) 영문자나 가타카나를 반자(1바이트) 문자로 변경합니다</t>
  </si>
  <si>
    <t>CHAR</t>
  </si>
  <si>
    <t>코드 번호에 해당하는 문자를 구합니다</t>
  </si>
  <si>
    <t>CLEAN</t>
  </si>
  <si>
    <t>인쇄할 수 없는 모든 문자를 텍스트에서 제거합니다</t>
  </si>
  <si>
    <t>CODE</t>
  </si>
  <si>
    <t>텍스트의 첫째 문자를 나타내는 코드값을 구합니다</t>
  </si>
  <si>
    <t>CONCATENATE</t>
  </si>
  <si>
    <t>여러 텍스트 항목을 한 텍스트로 결합합니다</t>
  </si>
  <si>
    <t>DOLLAR</t>
  </si>
  <si>
    <t>달러 통화 표시 형식을 적용하여 숫자를 텍스트로 변환합니다</t>
  </si>
  <si>
    <t>EXACT</t>
  </si>
  <si>
    <t>두 텍스트 값이 같은지 확인합니다</t>
  </si>
  <si>
    <t>FIXED</t>
  </si>
  <si>
    <t>숫자를 고정 소수 자릿수를 가진 텍스트 형식으로 변환합니다</t>
  </si>
  <si>
    <t>JUNJA (JIS)</t>
  </si>
  <si>
    <t>문자열 내의 반자(1바이트) 영문자나 숫자를 전자(2바이트) 문자로 변경합니다</t>
  </si>
  <si>
    <t>PHONETIC</t>
  </si>
  <si>
    <t>텍스트에서 윗주(furigana) 문자를 추출합니다</t>
  </si>
  <si>
    <t>PROPER</t>
  </si>
  <si>
    <t>REPLACE</t>
  </si>
  <si>
    <t>텍스트의 일부 문자를 다른 문자로 바꿉니다</t>
  </si>
  <si>
    <t>SEARCH</t>
  </si>
  <si>
    <t>지정한 텍스트를 다른 텍스트 안에서 찾아서 그 위치를 바이트 단위로 구합니다(대/소문자 구분 안함)</t>
  </si>
  <si>
    <t>SUBSTITUTE</t>
  </si>
  <si>
    <t>텍스트에서 old_text를 new_text로 바꿉니다</t>
  </si>
  <si>
    <t>DAYS360("1993-1-30", "1993-2-1") = 1</t>
  </si>
  <si>
    <t>EDATE(start_date,months)</t>
  </si>
  <si>
    <t>EDATE(DATEVALUE("01/15/1998"),1) = 35841 
또는 1998-02-15
EDATE(DATEVALUE("03/31/1998"),-1) = 35854 
또는 1998-02-28
EDATE("2002/01/09",2) = 37324 또는 2002-03-09</t>
  </si>
  <si>
    <t>EOMONTH(start_date,months)</t>
  </si>
  <si>
    <t>EOMONTH("01/01/1998",1) = 35854 또는 1998-02-28
EOMONTH("01/01/1998",-1) = 35795 또는 1997-12-31
EOMONTH("2000/01/30",3) = 36646 또는 2000-04-30</t>
  </si>
  <si>
    <t>HOUR(serial_number)</t>
  </si>
  <si>
    <t>HOUR(0.7) = 16
HOUR(29747.7) = 16
HOUR("3:30:30 PM") = 15</t>
  </si>
  <si>
    <t>MINUTE(serial_number)</t>
  </si>
  <si>
    <t>MINUTE("4:48:00 PM") = 48
MINUTE(0.01) = 14
MINUTE(4.02) = 28</t>
  </si>
  <si>
    <t>MONTH(serial_number)</t>
  </si>
  <si>
    <t>MONTH("6-May") = 5
MONTH(35795) = 12
MONTH(35796) = 1
MONTH("2004/04/01") = 4</t>
  </si>
  <si>
    <t>NETWORKDAYS(start_date,end_date,holidays)</t>
  </si>
  <si>
    <t>다음 예제에서는 2002년 5월 1일과 2002년 5월 31일간의 작업일 수를 계산하면서 2002년 5월 28일은 제외합니다.
NETWORKDAYS("2002/05/01","2002/05/31","2002/05/28") = 22</t>
  </si>
  <si>
    <t>NOW( )</t>
  </si>
  <si>
    <t>1900 날짜 체계를 사용하고, 사용 중인 컴퓨터의 제공된 시계가 12:30:00 P.M., 1-Jan-1987로 설정되어 있으면 다음과 같습니다.
NOW() = 31778.52083</t>
  </si>
  <si>
    <t>SECOND(serial_number)</t>
  </si>
  <si>
    <t>SECOND("4:48:18 PM") = 18
SECOND(0.01) = 24
SECOND(4.02) = 48</t>
  </si>
  <si>
    <t>TIME(hour,minute,second)</t>
  </si>
  <si>
    <t>TIME(12, 0, 0) = 일련 번호 0.5 (12:00:00 P.M)
TIME(16, 48, 10) = 일련 번호 0.700115741 (4:48:10 P.M)
TEXT(TIME(23, 18, 14), "h:mm:ss AM/PM") = "11:18:14 PM"</t>
  </si>
  <si>
    <t>TIMEVALUE(time_text)</t>
  </si>
  <si>
    <t>TIMEVALUE("2:24 AM") = 0.1
TIMEVALUE("1955-08-22 6:35 AM") = 0.274305556</t>
  </si>
  <si>
    <t>TODAY( )</t>
  </si>
  <si>
    <t>WEEKDAY(serial_number,return_type)</t>
  </si>
  <si>
    <t>WEEKDAY("98/2/14") = 7(토요일)
WEEKDAY("98/2/14",2) = 6(토요일)
WEEKDAY("98/02/23",3) = 6(일요일)</t>
  </si>
  <si>
    <t>WEEKNUM</t>
  </si>
  <si>
    <t>지정한 주가 일년 중 몇 번째 주인가를 나타내는 숫자를 반환합니다</t>
  </si>
  <si>
    <t>WEEKNUM(serial_num,return_type)</t>
  </si>
  <si>
    <t>날짜가 1999년 1월 10일 일요일이면 다음과 같습니다.
WEEKNUM("99/1/10",1) = 3
WEEKNUM("99/1/10",2) = 2
WEEKNUM("05/08/31") = 36</t>
  </si>
  <si>
    <t>WORKDAY(start_date,days,holidays)</t>
  </si>
  <si>
    <t>WORKDAY(DATEVALUE("01/03/1998"),5) = 35804 또는 1998년 1월 9일
1998년 1월 7일과 1998년 1월 8일이 공휴일이면 다음과 같습니다.
WORKDAY(DATEVALUE("98/01/03"),5,{35802,35803}) = 35808 또는 1998년 1월 13일</t>
  </si>
  <si>
    <t>YEAR(serial_number)</t>
  </si>
  <si>
    <t>YEAR("98/7/5") = 1998
YEAR("05/05/01") = 2005</t>
  </si>
  <si>
    <t>YEARFRAC(start_date,end_date,basis)</t>
  </si>
  <si>
    <t>YEARFRAC("98/1/1", "98/6/30",2) = 0.5
YEARFRAC("98/1/1", "98/6/30",0) = 0.497222
YEARFRAC("01/01/25","01/09/27") = 0.67222</t>
  </si>
  <si>
    <t>텍스트함수</t>
  </si>
  <si>
    <t>ASC(text)</t>
  </si>
  <si>
    <t>ASC("EXCEL") = "EXCEL"</t>
  </si>
  <si>
    <t>CHAR(number)
1~255까지의 수</t>
  </si>
  <si>
    <t>CHAR(65) = "A"
CHAR(33) = "!"</t>
  </si>
  <si>
    <t>CLEAN(text)</t>
  </si>
  <si>
    <t>CHAR(7)이 인쇄할 수 없는 문자를 표시한다면 다음과 같습니다.
CLEAN(CHAR(7)&amp;"text"&amp;CHAR(7)) = "text"</t>
  </si>
  <si>
    <t>CODE(text)</t>
  </si>
  <si>
    <t>CODE("A") = 65
CODE("Alphabet") = 65</t>
  </si>
  <si>
    <t>CONCATENATE(text1,text2,..)</t>
  </si>
  <si>
    <t>CONCATENATE("합계 ", "값") = "합계 값". 
이것은 "합계"&amp;" "&amp;"값"이라고 입력한 것과 동일한 효과를 가집니다</t>
  </si>
  <si>
    <t>DOLLAR(number,decimals)</t>
  </si>
  <si>
    <t>DOLLAR(1234.567, 2) = "$1,234.57"
DOLLAR(1234.567, -2) = "$1,200"
DOLLAR(-1234.567, -2) = "($1,200)"</t>
  </si>
  <si>
    <t>EXACT(text1,text2)</t>
  </si>
  <si>
    <t>EXACT("word","word") = TRUE
EXACT("Word","word") = FALSE
EXACT("w ord","word") = FALSE</t>
  </si>
  <si>
    <t>FIND(find_text,within_text,start_num)
FINDB(find_text,within_text,start_num)</t>
  </si>
  <si>
    <t>FIND("M","Miriam McGovern") = 1
FIND("m","Miriam McGovern") = 6
FIND("M","Miriam McGovern",3) = 8
FIND("리","아리랑") = 2
FINDB(""리","아리랑") = 3</t>
  </si>
  <si>
    <t>FIXED(number,decimals,no_commas)</t>
  </si>
  <si>
    <t>FIXED(1234.567, 1) = "1234.6"
FIXED(1234.567, -1) = "1230"
FIXED(-1234.567, -1) = "-1230"
FIXED(44.332) = "44.33"</t>
  </si>
  <si>
    <t>JUNJA(text)</t>
  </si>
  <si>
    <t>JUNJA("EXCEL") = "EXCEL"</t>
  </si>
  <si>
    <t>LEFT는 텍스트의 왼쪽으로부터 문자를 지정한 바이트 수만큼 출력합니다  LEFTB는 더블바이트 문자에 사용합니다</t>
  </si>
  <si>
    <t>LEFT(text,num_chars)
LEFTB(text,num_bytes)</t>
  </si>
  <si>
    <t>LEFT("Sale Price",4) = "Sale"
LEFTB("서울시 마포구",3) = "서울시"</t>
  </si>
  <si>
    <t>LEN(text)
LENB(text)</t>
  </si>
  <si>
    <t>LEN("") = 0
LENB("경기도") = 3</t>
  </si>
  <si>
    <t>LOWER(text)</t>
  </si>
  <si>
    <t>LOWER("E. E. Cummings") = "e. e. cummings"
LOWER("Apt. 2B") = "apt. 2b"</t>
  </si>
  <si>
    <t>MID(text,start_num,num_chars)
MIDB(text,start_num,num_bytes)</t>
  </si>
  <si>
    <t>MID("Fluid Flow",1,5) = "Fluid"
MID("Fluid Flow",7,20) = "Flow"
MID("1234",5,5) = "" (빈 문자열)
MIDB("서울시 마포구",1,3) = "서울시"</t>
  </si>
  <si>
    <t>PHONETIC(reference)</t>
  </si>
  <si>
    <t>C4 셀에 "경기"가 들어 있고 B7 셀에 "도"가 들어 있으면 다음과 같습니다.
PHONETIC(C4) = "경기"
PHONETIC(B7) = "도"</t>
  </si>
  <si>
    <t>텍스트에 있는 각 단어의 첫째 문자를 대문자로 변환합니다  나머지 문자들은 소문자로 변환합니다</t>
  </si>
  <si>
    <t>PROPER(text)</t>
  </si>
  <si>
    <t>PROPER("this is a TITLE") = "This Is A Title"
PROPER("2-cent's worth") = "2-Cent'S Worth"
PROPER("76BudGet") = "76Budget"</t>
  </si>
  <si>
    <t>REPLACE(old_text,start_num,num_chars,new_text)
REPLACEB(old_text,start_num,num_bytes,new_text)</t>
  </si>
  <si>
    <t>REPLACE("abcdefghijk", 6, 5, "*") = "abcde*k"
REPLACE("1990", 3, 2, "91") = "1991"
셀 A2에 "123456"이 들어 있으면 다음과 같습니다.
REPLACE(A2, 1, 3, "@") = "@456"</t>
  </si>
  <si>
    <t>REPT(text,number_times)</t>
  </si>
  <si>
    <t>REPT("*-", 3) = "*-*-*-"</t>
  </si>
  <si>
    <t>날자</t>
  </si>
  <si>
    <t>RIGHT(text,num_chars)
RIGHTB(text,num_bytes)</t>
  </si>
  <si>
    <t>RIGHT("Sale Price",5) = "Price"
RIGHT("Stock Number") = "r"
RIGHTB("아리랑",2) = "리"</t>
  </si>
  <si>
    <t>SEARCH(find_text,within_text,start_num)
SEARCHB(find_text,within_text,start_num)</t>
  </si>
  <si>
    <t>SEARCH("e","Statements",6) = 7
셀 B17에 단어 "margin"이, 셀 A14에 "Profit Margin"이 들어 있다면 다음과 같습니다.
SEARCH($B$17,$A$14) = 8</t>
  </si>
  <si>
    <t>SUBSTITUTE(text,old_text,new_text,instance_num)</t>
  </si>
  <si>
    <t>SUBSTITUTE("Sales Data", "Sales", "Cost") = "Cost Data"
SUBSTITUTE("Quarter 1, 1991", "1", "2", 1) = "Quarter 2, 1991"</t>
  </si>
  <si>
    <t>T(value)</t>
  </si>
  <si>
    <t>T("Rainfall") = "Rainfall"
T(19) = ""
T("True") = "True"
T(TRUE) = ""</t>
  </si>
  <si>
    <t>TEXT(value,format_text)</t>
  </si>
  <si>
    <t>TEXT(2.715, "$0.00") = "$2.72"
TEXT("1991-4-15", "mmmm dd, yyyy") = "April 15, 1991"</t>
  </si>
  <si>
    <t>TRIM(text)</t>
  </si>
  <si>
    <t>TRIM(" 1   사분기   매출   ") = "1 사분기 매출"</t>
  </si>
  <si>
    <t>UPPER(text)</t>
  </si>
  <si>
    <t>UPPER("total") = "TOTAL"</t>
  </si>
  <si>
    <t>VALUE(text)</t>
  </si>
  <si>
    <t>VALUE("\1,000") = 1,000
VALUE("16:48:00")-VALUE("12:00:00") = "16:48:00"-"12:00:00" = 0.2, 이것은 4시 48분에 해당합니다</t>
  </si>
  <si>
    <t>WON(number,decimals)</t>
  </si>
  <si>
    <t>WON(1234.567,2) = "\1,234.57"
WON(1234.567,-2) = "\1,200"
WON(-1234.567,-2) = "\-1,200"
WON(-0.123,4) = "\-0.1230"
WON(99.888) = "\100"</t>
  </si>
  <si>
    <t>논리함수</t>
  </si>
  <si>
    <t>AND(logical1,logical2, ...)
30개까지 가능</t>
  </si>
  <si>
    <t>AND(TRUE, TRUE) = TRUE
AND(TRUE, FALSE) = FALSE
AND(2+2=4, 2+3=5) = TRUE</t>
  </si>
  <si>
    <t>FALSE( )</t>
  </si>
  <si>
    <t>IF(logical_test,value_if_true,value_if_false)</t>
  </si>
  <si>
    <t>결과</t>
  </si>
  <si>
    <t>날짜 서식</t>
  </si>
  <si>
    <t>yyyy-mm-dd</t>
  </si>
  <si>
    <t>yyyy.mm.dd</t>
  </si>
  <si>
    <t>yyyymmdd</t>
  </si>
  <si>
    <t>yyyy</t>
  </si>
  <si>
    <t>mm</t>
  </si>
  <si>
    <t>mmm</t>
  </si>
  <si>
    <t>mmmm</t>
  </si>
  <si>
    <t>dd</t>
  </si>
  <si>
    <t>yyyy-mm</t>
  </si>
  <si>
    <t>yyyy-mmm</t>
  </si>
  <si>
    <t>yyyy-mmmm</t>
  </si>
  <si>
    <t>aaa</t>
  </si>
  <si>
    <t>(aaa)</t>
  </si>
  <si>
    <t>aaaa</t>
  </si>
  <si>
    <t>ddd</t>
  </si>
  <si>
    <t>dddd</t>
  </si>
  <si>
    <t>yyyy-mm-dd(aaa)</t>
  </si>
  <si>
    <t>yyyy-mm-dd(ddd)</t>
  </si>
  <si>
    <t>실습데이터</t>
  </si>
  <si>
    <t>IF(A10&lt;=100,"예산 미달","예산 초과")</t>
  </si>
  <si>
    <t>NOT(logical)</t>
  </si>
  <si>
    <t>NOT(FALSE) = TRUE
NOT(1+1=2) = FALSE</t>
  </si>
  <si>
    <t>OR(logical1,logical2,...)
30개까지 가능</t>
  </si>
  <si>
    <t>OR(TRUE) = TRUE
OR(1+1=1,2+2=5) = FALSE</t>
  </si>
  <si>
    <t>TRUE( )</t>
  </si>
  <si>
    <t>정보함수</t>
  </si>
  <si>
    <t>CELL(info_type,reference)</t>
  </si>
  <si>
    <t>CELL("row",A20) = 20
A3에 TOTAL이 있으면 다음과 같습니다.
CELL("contents", A3) = "TOTAL"</t>
  </si>
  <si>
    <t>COUNTBLANK(range)</t>
  </si>
  <si>
    <t>COUNTBLANK(B2:C5)= 2</t>
  </si>
  <si>
    <t>ERROR.TYPE</t>
  </si>
  <si>
    <t>ERROR.TYPE(error_val)</t>
  </si>
  <si>
    <t>오류가 없으면 #N/A 오류를 나타냅니다. IF 함수에서 ERROR.TYPE을 사용하여 오류값을 검사하고 오류값 대신 메시지 같은 문자열을 나타낼 수 있습니다</t>
  </si>
  <si>
    <t>INFO(type_text)</t>
  </si>
  <si>
    <t>두 개의 워크시트가 열려 있으면 다음 식의 결과값은 2 입니다.         INFO("numfile")</t>
  </si>
  <si>
    <t>ISBLANK(value)</t>
  </si>
  <si>
    <t>C1 셀에 "GOLD" 가 있으면
ISBLANK(C1) = FALSE</t>
  </si>
  <si>
    <t>ISERR(value)</t>
  </si>
  <si>
    <t>C5 셀에 #N/A 가 있으면
ISERR(C5) = FALSE</t>
  </si>
  <si>
    <t>ISERROR(value)</t>
  </si>
  <si>
    <t>C3 셀에 #REF! 가 있으면
ISERROR(C3) = TRUE</t>
  </si>
  <si>
    <t>수가 짝수이면 TRUE를 돌려줍니다</t>
  </si>
  <si>
    <t>ISEVEN(number)</t>
  </si>
  <si>
    <t>ISEVEN(-1) = FALSE
ISEVEN(2.5) = TRUE
ISEVEN(5) = FALSE</t>
  </si>
  <si>
    <t>ISLOGICAL(value)</t>
  </si>
  <si>
    <t>ISLOGICAL(TRUE) = TRUE
ISLOGICAL("TRUE") = FALSE</t>
  </si>
  <si>
    <t>ISNA(value)</t>
  </si>
  <si>
    <t>C5 셀에 #N/A , C3 셀에 #REF! 가 있으면
ISNA(C3) = FALSE
ISNA(C5) = TRUE</t>
  </si>
  <si>
    <t>ISNONTEXT(value)</t>
  </si>
  <si>
    <t>ISNUMBER(value)</t>
  </si>
  <si>
    <t>ISNUMBER(4) = TRUE</t>
  </si>
  <si>
    <t>ISODD(number)</t>
  </si>
  <si>
    <t xml:space="preserve">    =DATE(년,월,일)</t>
  </si>
  <si>
    <t xml:space="preserve">    예) 다음 날자를 DATE 함수를 이용 나타내시오</t>
  </si>
  <si>
    <t xml:space="preserve">    예) 다음 텍스트를 참고하여 생년월일을 날자로 구하시오</t>
  </si>
  <si>
    <t>년도</t>
  </si>
  <si>
    <t xml:space="preserve">    =YEAR(날자)</t>
  </si>
  <si>
    <t xml:space="preserve">    예) 다음 날자의 년도를 구하시오</t>
  </si>
  <si>
    <t xml:space="preserve">     일련 번호를 월로 변환합니다</t>
  </si>
  <si>
    <t xml:space="preserve">    예) 다음 날자의 월을 구하시오</t>
  </si>
  <si>
    <t xml:space="preserve">     일련 번호를 일로 변환합니다</t>
  </si>
  <si>
    <t xml:space="preserve">    =DAY(날자)</t>
  </si>
  <si>
    <t xml:space="preserve">    예) 다음 날자의 일를 구하시오</t>
  </si>
  <si>
    <r>
      <t xml:space="preserve">    </t>
    </r>
    <r>
      <rPr>
        <sz val="12"/>
        <color indexed="10"/>
        <rFont val="굴림"/>
        <family val="3"/>
      </rPr>
      <t>★</t>
    </r>
    <r>
      <rPr>
        <sz val="12"/>
        <rFont val="굴림"/>
        <family val="3"/>
      </rPr>
      <t xml:space="preserve"> 현재날자란 달력상의 날자가 아니라 컴퓨터 시스템이 인식하고 있는 날자를 말한다</t>
    </r>
  </si>
  <si>
    <t xml:space="preserve">    예) 다음을 구하시오</t>
  </si>
  <si>
    <t>오늘날자</t>
  </si>
  <si>
    <r>
      <t xml:space="preserve">    </t>
    </r>
    <r>
      <rPr>
        <sz val="12"/>
        <color indexed="10"/>
        <rFont val="굴림"/>
        <family val="3"/>
      </rPr>
      <t>★</t>
    </r>
    <r>
      <rPr>
        <sz val="12"/>
        <rFont val="굴림"/>
        <family val="3"/>
      </rPr>
      <t xml:space="preserve"> 조건</t>
    </r>
  </si>
  <si>
    <t xml:space="preserve">    "YM"  : 두날자사이의 개월수 - 년수는제외 </t>
  </si>
  <si>
    <t xml:space="preserve">    "YD"  : 두날자사이의 날자수 - 년수는제외 </t>
  </si>
  <si>
    <t xml:space="preserve">    "MD"  : 두날자사이의 날자수 - 년수, 개월수는제외 </t>
  </si>
  <si>
    <t xml:space="preserve">    예) 다음은 어느직원의 입사일과 퇴사일이다 다음을 구하라</t>
  </si>
  <si>
    <t>근무한 년수</t>
  </si>
  <si>
    <t>총근무한 개월수</t>
  </si>
  <si>
    <t>총근무한 날자</t>
  </si>
  <si>
    <t>개월수를 제외한 날자수</t>
  </si>
  <si>
    <t xml:space="preserve">    =EDATE(날자,개월수)</t>
  </si>
  <si>
    <r>
      <t xml:space="preserve">    </t>
    </r>
    <r>
      <rPr>
        <sz val="12"/>
        <color indexed="10"/>
        <rFont val="굴림"/>
        <family val="3"/>
      </rPr>
      <t>★</t>
    </r>
    <r>
      <rPr>
        <sz val="12"/>
        <rFont val="굴림"/>
        <family val="3"/>
      </rPr>
      <t xml:space="preserve"> 함수목록에 나타나지 않는 함수</t>
    </r>
  </si>
  <si>
    <t xml:space="preserve">        엑셀의 함수목록에 나타나지 않는 함수는 도구-추가기능-분석도구를 설치하여야만</t>
  </si>
  <si>
    <t xml:space="preserve">        사용할수 있으며 </t>
  </si>
  <si>
    <t xml:space="preserve">        DATEDIF, NUMBERSTRING, EOMONTH, EDATE 등과 같은 함수가 대표적인 예이다</t>
  </si>
  <si>
    <t>다음날자의 28개월 뒤는 몇월 몇일인가?</t>
  </si>
  <si>
    <t>다음날자의 43개월 전날은 몇월 몇일인가?</t>
  </si>
  <si>
    <t xml:space="preserve">     지정한 달 수 이전이나 이후의 달의 마지막 날을 돌려줍니다</t>
  </si>
  <si>
    <t>다음날자의 28개월후 그 달의 마지막 날은?</t>
  </si>
  <si>
    <t>다음날자의 43개월 전달의 마지막날은?</t>
  </si>
  <si>
    <t>년</t>
  </si>
  <si>
    <t>월</t>
  </si>
  <si>
    <t>일</t>
  </si>
  <si>
    <t xml:space="preserve">    예) DATE 함수에서 구한 "이준호"의 출생년도를 구하시오</t>
  </si>
  <si>
    <t xml:space="preserve">    예) DATE 함수에서 구한 "이준호"의 출생월을 구하시오</t>
  </si>
  <si>
    <t xml:space="preserve">    예) DATE 함수에서 구한 "이준호"의 출생일을 구하시오</t>
  </si>
  <si>
    <t>ISODD(-1) = TRUE
ISODD(2.5) = FALSE
ISODD(5) = TRUE</t>
  </si>
  <si>
    <t>값이 셀주소이면 TRUE를 돌려줍니다</t>
  </si>
  <si>
    <t>ISREF(value)</t>
  </si>
  <si>
    <t>ISREF(Region1) = TRUE (Region1이 범위 이름으로 정의된 경우)</t>
  </si>
  <si>
    <t>ISTEXT(value)</t>
  </si>
  <si>
    <t>C2 셀에 "Region1" 이 있으면
ISTEXT(C2) = TRUE (Region1이 텍스트로 서식이 지정된 경우)</t>
  </si>
  <si>
    <t>N(value)</t>
  </si>
  <si>
    <t>A1에 "7", A2에 "Even", A3에 "TRUE"가 들어 있으면
N(A1) = 7
N(A2) = 0, A2에 텍스트가 들어 있기 때문입니다.
N(A3) = 1, A3에 TRUE가 들어 있기 때문입니다.
N("7") = 0, "7"이 텍스트이기 때문입니다.</t>
  </si>
  <si>
    <t>오류값 #N/A를 표시합니다. #N/A는 "어떤 값도 사용할 수 없음"을 의미합니다. NA를 사용하여 빈 셀을 표시합니다</t>
  </si>
  <si>
    <t>NA( )</t>
  </si>
  <si>
    <t>TYPE(value)</t>
  </si>
  <si>
    <t>A1에 "Smith"라는 문자열이 있다면 다음과 같습니다.
TYPE(A1) = TYPE("Smith") = 2
TYPE("MR. "&amp;A1) = 2
TYPE(2+A1) = TYPE(#VALUE!) = 16
TYPE({1,2;3,4}) = 64</t>
  </si>
  <si>
    <t>조회 및 참조함수</t>
  </si>
  <si>
    <t>ADDRESS(row_num,column_num,abs_num,a1,sheet_text)</t>
  </si>
  <si>
    <t>ADDRESS(2,3) = "$C$2"
ADDRESS(2,3,2) = "C$2"
ADDRESS(2,3,2,FALSE) = "R2C[3]"</t>
  </si>
  <si>
    <t>AREAS(reference)</t>
  </si>
  <si>
    <t>AREAS(B2:D4) = 1
AREAS((B2:D4,E5,F6:I9)) = 3</t>
  </si>
  <si>
    <t>CHOOSE(index_num,value1,value2,_)</t>
  </si>
  <si>
    <t>CHOOSE(2,"1st","2nd","3rd","Finished") = "2nd"
SUM(A1:CHOOSE(3,A10,A20,A30)) = SUM(A1:A30)</t>
  </si>
  <si>
    <t>COLUMN(reference)</t>
  </si>
  <si>
    <t>COLUMN(A3) = 1</t>
  </si>
  <si>
    <t>배열이나 참조 영역의 열 개수를 구합니다</t>
  </si>
  <si>
    <t>COLUMNS(array)</t>
  </si>
  <si>
    <t>COLUMNS(A1:C4) = 3
COLUMNS({1,2,3;4,5,6}) = 3</t>
  </si>
  <si>
    <t>HLOOKUP(lookup_value,table_array,row_index_num,range_lookup)</t>
  </si>
  <si>
    <t>A1:A4에는 "Axles", 4, 5, 6이 B1:B4에는 "Bearings", 4, 7, 8이 C1:C4에는 "Bolts", 9, 10, 11이 각각 들어 있으면 결과는 다음과 같습니다.
HLOOKUP("Axles", A1:C4,2,TRUE) = 4
HLOOKUP("Bearings",A1:C4,3,FALSE) = 7
HLOOKUP("Bearings",A1:C4,3,TRUE) = 7
HLOOKUP("Bolts",A1:C4,4,) = 11</t>
  </si>
  <si>
    <t>HYPERLINK(link_location, friendly_name)</t>
  </si>
  <si>
    <t>HYPERLINK("http://www.business.com/report/budget report.xls", "예산 보고서")</t>
  </si>
  <si>
    <t>INDEX(array,row_num,column_num)
INDEX(reference,row_num,column_num,area_num)</t>
  </si>
  <si>
    <t xml:space="preserve">INDEX({1,2;3,4},2,2) = 4
도움말 참조
</t>
  </si>
  <si>
    <t>INDIRECT(ref_text,a1)</t>
  </si>
  <si>
    <t>셀 A1에 "B2"가 셀 B2에 1.333이라는 값이 있다면 다음과 같습니다.          INDIRECT($A$1) = 1.333
셀 C5에 45라는 값이 있고, 셀 A1의 내용을 "C5"로 바꾸면 다음과 같습니다.   INDIRECT($A$1) = 45</t>
  </si>
  <si>
    <t>LOOKUP(lookup_value,lookup_vector,result_vector)
LOOKUP(lookup_value,array)</t>
  </si>
  <si>
    <t>벡터형은 도움말 참조
LOOKUP("C",{"a","b","c","d";1,2,3,4}) = 3
LOOKUP("bump",{"a",1;"b",2;"c",3}) = 2</t>
  </si>
  <si>
    <t>MATCH(lookup_value,lookup_array,match_type)</t>
  </si>
  <si>
    <t>도움말 참조</t>
  </si>
  <si>
    <t>OFFSET(reference,rows,cols,height,width)</t>
  </si>
  <si>
    <t>OFFSET(C3,2,3,1,1) = F5. 워크시트에 이 식을 입력하면 셀 F5에 있는 값이 표시됩니다.
OFFSET(C3:E5,-1,0,3,3) = C2:E4
OFFSET(C3:E5,0,-3,3,3) = #REF!</t>
  </si>
  <si>
    <t>ROW(reference)</t>
  </si>
  <si>
    <t>ROW(A3) = 3
C5에 ROW를 입력하면 다음과 같습니다.
ROW() = ROW(C5) = 5</t>
  </si>
  <si>
    <t>참조 영역 또는 배열의 행 개수를 구합니다</t>
  </si>
  <si>
    <t>ROWS(array)</t>
  </si>
  <si>
    <t>ROWS(A1:C4) = 4
ROWS({1,2,3;4,5,6}) = 2</t>
  </si>
  <si>
    <t>TRANSPOSE(array)</t>
  </si>
  <si>
    <t>A1:C1에 1, 2, 3이 각각 들어 있다고 가정하고 다음 식을 셀 A3:A5에 배열로 입력하면,
TRANSPOSE($A$1:$C$1)의 결과는 A3:A5에 대응하는 값과 같습니다</t>
  </si>
  <si>
    <t>VLOOKUP(lookup_value,table_array,col_index_num,range_lookup)</t>
  </si>
  <si>
    <t>데이터베이스 및 목록관리함수</t>
  </si>
  <si>
    <t>수학 및 삼각함수</t>
  </si>
  <si>
    <t>절대값을 구합니다.  절대값은 부호가 없는 숫자입니다</t>
  </si>
  <si>
    <t>ABS(number)</t>
  </si>
  <si>
    <t>ABS(2)= 2
ABS(-2) = 2</t>
  </si>
  <si>
    <t>COUNTIF(range,criteria)</t>
  </si>
  <si>
    <t>A3:A6에 "사과", "복숭아", "배", "사과"가 각각 들어 있다면 다음과 같습니다.
COUNTIF(A3:A6,"사과") = 2
B3:B6에 32, 54, 75, 86이 각각 들어 있다면 다음과 같습니다.
COUNTIF(B3:B6,"&gt;55") = 2</t>
  </si>
  <si>
    <t>EVEN(number)</t>
  </si>
  <si>
    <t>EVEN(1.5) = 2          EVEN(3) = 4
EVEN(2) = 2            EVEN(-1) = -2</t>
  </si>
  <si>
    <t>INT(number)</t>
  </si>
  <si>
    <t>INT(8.9) = 8
INT(-8.9) = -9</t>
  </si>
  <si>
    <t>MOD(number,divisor)</t>
  </si>
  <si>
    <t>MOD(3, 2) = 1       MOD(-3, 2) = 1
MOD(3, -2) = -1     MOD(-3, -2) = -1</t>
  </si>
  <si>
    <t>ODD(number)</t>
  </si>
  <si>
    <t>ODD(1.5) = 3     ODD(3) = 3     ODD(2) = 3
ODD(-1) = -1     ODD(-2) = -3</t>
  </si>
  <si>
    <t>거듭제곱한 결과를 구합니다</t>
  </si>
  <si>
    <t>POWER(number,power)</t>
  </si>
  <si>
    <t>POWER(5,2) = 25</t>
  </si>
  <si>
    <t>PRODUCT(number1,number2, ...)</t>
  </si>
  <si>
    <t>셀 A2:C2에 5, 15, 30이 들어 있으면 다음과 같습니다.
PRODUCT(A2:C2) = 2,250</t>
  </si>
  <si>
    <t>RAND( )</t>
  </si>
  <si>
    <t>0과 같거나 크고 100보다 작은 난수를 만드는 방법은 다음과 같습니다.       RAND()*100</t>
  </si>
  <si>
    <t>ROUND(number,num_digits)</t>
  </si>
  <si>
    <t>ROUND(2.15, 1) = 2.2
ROUND(2.149, 1) = 2.1
ROUND(-1.475, 2) = -1.48
ROUND(21.5, -1) = 20</t>
  </si>
  <si>
    <t>ROUNDDOWN(number,num_digits)</t>
  </si>
  <si>
    <t>ROUNDDOWN(3.2, 0) = 3
ROUNDDOWN(76.9,0) = 76
ROUNDDOWN(3.14159, 3) = 3.141
ROUNDDOWN(-3.14159, 1) = -3.1
ROUNDDOWN(31415.92654, -2) = 31,400</t>
  </si>
  <si>
    <t>ROUNDUP(number,num_digits)</t>
  </si>
  <si>
    <t>ROUNDUP(3.2,0) = 4
ROUNDUP(76.9,0) = 77
ROUNDUP(3.14159, 3) = 3.142
ROUNDUP(-3.14159, 1) = -3.2
ROUNDUP(31415.92654, -2) = 31,500</t>
  </si>
  <si>
    <t>숫자의 부호를 결정합니다. Number가 양수이면 1을 표시하고 0이면 0, 음수이면 -1을 표시합니다</t>
  </si>
  <si>
    <t>SIGN(number)</t>
  </si>
  <si>
    <t>SIGN(10) = 1
SIGN(4-4) = 0
SIGN(-0.00001) = -1</t>
  </si>
  <si>
    <t>SUBTOTAL(function_num,ref1,ref2,...)</t>
  </si>
  <si>
    <t>SUBTOTAL(9,C3:C5)는 SUM 함수를 사용하여 셀 C3:C5의 부분합을 구합니다</t>
  </si>
  <si>
    <t>SUM(number1,number2, ...)</t>
  </si>
  <si>
    <t>SUM(3, 2) = 5
SUM("3", 2, TRUE) = 6. 텍스트 값이 숫자로 번역되고 논리값 TRUE는 숫자 1로 번역되기 때문입니다.</t>
  </si>
  <si>
    <t>SUMIF(range,criteria,sum_range)</t>
  </si>
  <si>
    <t>A1:A4에는 네 채의 집에 대한 자산 가격 \10000000, \20000000, \30000000, \40000000이 있고, 각 자산 가격에 해당하는 판매 수수료(\700000, \1400000, \2100000, \2800000)가 B1:B4에 있다고 가정합니다.
SUMIF(A1:A4,"&gt;16000000",B1:B4) = \6300000</t>
  </si>
  <si>
    <t>SUMPRODUCT(array1,array2,array3, ...)</t>
  </si>
  <si>
    <t>SUMPRODUCT({3,4;8,6;1,9}, {2,7;6,7;5,3}) = 156</t>
  </si>
  <si>
    <t>TRUNC(number,num_digits)</t>
  </si>
  <si>
    <t>TRUNC(8.9) = 8
TRUNC(-8.9) = -8
TRUNC(PI()) = 3</t>
  </si>
  <si>
    <t>재무함수</t>
  </si>
  <si>
    <t>통계함수</t>
  </si>
  <si>
    <t>AVERAGE(number1,number2, ...)</t>
  </si>
  <si>
    <t>A1:A5의 이름이 Scores이고 10, 7, 9, 27, 2가 들어 있으면 다음과 같습니다.
AVERAGE(A1:A5) = 11
AVERAGE(Scores) = 11
AVERAGE(A1:A5, 5) = 10</t>
  </si>
  <si>
    <t>LARGE(array,k)</t>
  </si>
  <si>
    <t>LARGE({3,4,5,2,3,4,5,6,4,7},3) = 5
LARGE({3,4,5,2,3,4,5,6,4,7},7) = 4</t>
  </si>
  <si>
    <t>MAX(number1,number2,...)</t>
  </si>
  <si>
    <t>A1:A5에 10, 7, 9, 27, 2가 저장되었으면 다음과 같습니다.
MAX(A1:A5) = 27
MAX(A1:A5,30) = 30</t>
  </si>
  <si>
    <t>MAXA(value1,value2,...)</t>
  </si>
  <si>
    <t>A1:A5에 10, 7, 9, 27, 2가 들어있으면
MAXA(A1:A5) = 27 
A1:A5에 0, 0.2, 0.5, 0.4, TRUE 가 들어있으면
MAXA(A1:A5) = 1 입니다 
TRUE 값은 1이고 텍스트나 FALSE 값은 0 이다</t>
  </si>
  <si>
    <t>MEDIAN(number1,number2, ...)</t>
  </si>
  <si>
    <t>MEDIAN(1, 2, 3, 4, 5) = 3
MEDIAN(1, 2, 3, 4, 5, 6) = 3.5 (3과 4의 평균)</t>
  </si>
  <si>
    <t>MIN(number1,number2, ...)</t>
  </si>
  <si>
    <t>A1:A5에 10, 7, 9, 27, 2가 들어 있으면
MIN(A1:A5) = 2
MIN(A1:A5, 0) = 0</t>
  </si>
  <si>
    <t>MINA(value1,value2,...)</t>
  </si>
  <si>
    <t>A1:A5에 10, 7, 9, 27, 2가 들어있으면
MINA(A1:A5) = 2
A1:A5에 FALSE, 0.2, 0.5, 0.4, 0.8이 들어있으면
MINA(A1:A5) = 0 입니다
TRUE 값은 1이고 텍스트나 FALSE 값은 0 이다</t>
  </si>
  <si>
    <t>MODE(number1,number2, ...)</t>
  </si>
  <si>
    <t>MODE({5.6, 4, 4, 3, 2, 4}) = 4</t>
  </si>
  <si>
    <t>PERCENTRANK(array,x,significance)</t>
  </si>
  <si>
    <t>PERCENTRANK({1,2,3,4,5,6,7,8,9,10},4) = 0.333</t>
  </si>
  <si>
    <t>RANK(number,ref,order)</t>
  </si>
  <si>
    <t>A1:A5에 각각 7, 3.5, 3.5, 1, 2가 들어 있다면 다음과 같습니다.
RANK(A2,A1:A5,1) = 3
RANK(A1,A1:A5,1) = 5</t>
  </si>
  <si>
    <t>SMALL(array,k)</t>
  </si>
  <si>
    <t>SMALL({3,4,5,2,3,4,5,6,4,7},4) = 4
SMALL({1,4,8,3,7,12,54,8,23},2) = 3</t>
  </si>
  <si>
    <t>공학함수</t>
  </si>
  <si>
    <t>BIN2DEC(number)</t>
  </si>
  <si>
    <t>BIN2DEC(1100100) = 100
BIN2DEC(1111111111) = -1</t>
  </si>
  <si>
    <t>BIN2HEX(number,places)</t>
  </si>
  <si>
    <t>BIN2HEX(11111011, 4) = 00FB
BIN2HEX(1110) = E
BIN2HEX(1111111111) = FFFFFFFFFF</t>
  </si>
  <si>
    <t>BIN2OCT(number,places)</t>
  </si>
  <si>
    <t>BIN2OCT(1001, 3) = 011
BIN2OCT(01100100) = 144
BIN2OCT(1111111111) = 7777777777</t>
  </si>
  <si>
    <t>CONVERT(number,from_unit,to_unit)</t>
  </si>
  <si>
    <t>DEC2BIN(number,places)</t>
  </si>
  <si>
    <t>DEC2BIN(9, 4) = 1001
DEC2BIN(-100) = 1110011100</t>
  </si>
  <si>
    <t>DEC2HEX(number,places)</t>
  </si>
  <si>
    <t>DEC2HEX(100, 4) = 0064
DEC2HEX(-54) = FFFFFFFFCA</t>
  </si>
  <si>
    <t>DEC2OCT(number,places)</t>
  </si>
  <si>
    <t>DEC2OCT(58, 3) = 072
DEC2OCT(-100) = 7777777634</t>
  </si>
  <si>
    <t>DELTA(number1,number2)</t>
  </si>
  <si>
    <t>DELTA(5, 4) = 0
DELTA(5, 5) = 1
DELTA(0.5, 0) = 0</t>
  </si>
  <si>
    <t>HEX2BIN(number,places)</t>
  </si>
  <si>
    <t>HEX2BIN("F", 8) = 00001111
HEX2BIN("B7") = 10110111</t>
  </si>
  <si>
    <t>HEX2DEC(number)</t>
  </si>
  <si>
    <t>HEX2DEC("A5") = 165
HEX2DEC("FFFFFFFF5B") = -165</t>
  </si>
  <si>
    <t>HEX2OCT(number,places)</t>
  </si>
  <si>
    <t>HEX2OCT("F", 3) = 017
HEX2OCT("3B4E") = 35516</t>
  </si>
  <si>
    <t>OCT2BIN(number,places)</t>
  </si>
  <si>
    <t>OCT2BIN(3, 3) = 011
OCT2BIN(7777777000) = 1000000000</t>
  </si>
  <si>
    <t>OCT2DEC(number)</t>
  </si>
  <si>
    <t>OCT2DEC(54) = 44
OCT2DEC(7777777533) = -165</t>
  </si>
  <si>
    <t>OCT2HEX(number,places)</t>
  </si>
  <si>
    <t>OCT2HEX(100, 4) = 0040
OCT2HEX(7777777533) = FFFFFFFF5B</t>
  </si>
  <si>
    <t>DDE 및 외부함수</t>
  </si>
  <si>
    <t>CALL과REGISTER</t>
  </si>
  <si>
    <t>함수명</t>
  </si>
  <si>
    <t>기능</t>
  </si>
  <si>
    <t>구 문   및   예 제</t>
  </si>
  <si>
    <t>VBA</t>
  </si>
  <si>
    <t>날짜 및 시간함수</t>
  </si>
  <si>
    <r>
      <t>DATEDIF</t>
    </r>
    <r>
      <rPr>
        <sz val="10"/>
        <rFont val="굴림체"/>
        <family val="3"/>
      </rPr>
      <t>(start_date,end_date,unit)</t>
    </r>
  </si>
  <si>
    <t>DATEDIF("2001/1/1","2003/1/1","Y") = 2. 
계산 기간에 포함된 완전한 년도는 2년입니다.
DATEDIF("2001/6/1","2002/8/15","D") = 440. 
2001년 6월 1일과 2002년 8월 15일 사이에 포함된 날짜 수는 440일입니다.
DATEDIF("2001/6/1","2002/8/15","YD") = 75. 
6월 1일과 8월 15일 사이에 포함된 날짜 수는 75일입니다. 년은 무시됩니다</t>
  </si>
  <si>
    <t>DATEVALUE("1998/8/22") = 36029
DATEVALUE("22-AUG-1998") = 36029
DATEVALUE("2002/02/23") = 37310</t>
  </si>
  <si>
    <t>DAY(serial_number)</t>
  </si>
  <si>
    <t>DAY("4-Jan") = 4
DAY("15-Apr-1998") = 15
DAY("8/11/1998") = 11
DAY("2001/10/10") = 10</t>
  </si>
  <si>
    <t>가능</t>
  </si>
  <si>
    <t>DAYS360(start_date,end_date,method)</t>
  </si>
  <si>
    <t>T</t>
  </si>
  <si>
    <t>인수를 텍스트로 변환합니다</t>
  </si>
  <si>
    <t>TEXT</t>
  </si>
  <si>
    <t>숫자를 지정한 표시 형식의 텍스트로 변환합니다</t>
  </si>
  <si>
    <t>VALUE</t>
  </si>
  <si>
    <t>텍스트를 숫자로 변환합니다</t>
  </si>
  <si>
    <t>WON</t>
  </si>
  <si>
    <t>\(원) 통화 표시 형식을 적용하여 숫자를 텍스트로 변환합니다</t>
  </si>
  <si>
    <t>AND</t>
  </si>
  <si>
    <t>인수가 모두 TRUE이면 TRUE를 돌려줍니다</t>
  </si>
  <si>
    <t>FALSE</t>
  </si>
  <si>
    <t>논리값 FALSE를 돌려줍니다</t>
  </si>
  <si>
    <t>수행할 논리 검사를 지정합니다</t>
  </si>
  <si>
    <t>TRUE</t>
  </si>
  <si>
    <t>논리값 TRUE를 돌려줍니다</t>
  </si>
  <si>
    <t>CELL</t>
  </si>
  <si>
    <t>셀의 서식, 위치 또는 내용에 대한 정보를 나타냅니다</t>
  </si>
  <si>
    <t>오류 유형에 해당하는 번호를 나타냅니다</t>
  </si>
  <si>
    <t>INFO</t>
  </si>
  <si>
    <t>현재의 운영 환경에 관한 정보를 보여줍니다</t>
  </si>
  <si>
    <t>ISERR</t>
  </si>
  <si>
    <t>값이 #N/A 이외의 오류값이면 TRUE를 돌려줍니다</t>
  </si>
  <si>
    <t>ISLOGICAL</t>
  </si>
  <si>
    <t>값이 논리값이면 TRUE를 돌려줍니다</t>
  </si>
  <si>
    <t>ISNA</t>
  </si>
  <si>
    <t>값이 #N/A 오류값이면 TRUE를 돌려줍니다</t>
  </si>
  <si>
    <t>ISODD</t>
  </si>
  <si>
    <t>숫자가 홀수이면 TRUE를 돌려줍니다</t>
  </si>
  <si>
    <t>ISREF</t>
  </si>
  <si>
    <t>N</t>
  </si>
  <si>
    <t>숫자로 변환된 값을 돌려줍니다</t>
  </si>
  <si>
    <t>NA</t>
  </si>
  <si>
    <t>TYPE</t>
  </si>
  <si>
    <t>값의 유형을 나타내는 수를 구합니다</t>
  </si>
  <si>
    <t>ADDRESS</t>
  </si>
  <si>
    <t>참조 영역을 워크시트의 한 셀에 텍스트로 돌려줍니다</t>
  </si>
  <si>
    <t>AREAS</t>
  </si>
  <si>
    <t>참조 영역 내의 영역 수를 구합니다</t>
  </si>
  <si>
    <t>CHOOSE</t>
  </si>
  <si>
    <t>값 목록 중에서 하나를 선택합니다</t>
  </si>
  <si>
    <t>COLUMNS</t>
  </si>
  <si>
    <t>HYPERLINK</t>
  </si>
  <si>
    <t>네트워크 서버, 인트라넷 또는 인터넷에 저장된 문서를 여는 바로 가기나 점프 기능을 만듭니다</t>
  </si>
  <si>
    <t>INDIRECT</t>
  </si>
  <si>
    <t>텍스트 값으로 지정한 참조 영역을 구합니다</t>
  </si>
  <si>
    <t>LOOKUP</t>
  </si>
  <si>
    <t>벡터 또는 배열에서 값을 찾습니다</t>
  </si>
  <si>
    <t>OFFSET</t>
  </si>
  <si>
    <t>주어진 참조 영역으로부터 참조 오프셋을 돌려줍니다</t>
  </si>
  <si>
    <t>ROWS</t>
  </si>
  <si>
    <t>TRANSPOSE</t>
  </si>
  <si>
    <t>배열의 행과 열을 바꿉니다</t>
  </si>
  <si>
    <t>DAVERAGE</t>
  </si>
  <si>
    <t>데이터베이스 필드 값들의 평균을 구합니다</t>
  </si>
  <si>
    <t>DCOUNT</t>
  </si>
  <si>
    <t>데이터베이스에서 숫자가 들어 있는 셀의 개수를 셉니다</t>
  </si>
  <si>
    <t>DCOUNTA</t>
  </si>
  <si>
    <t>데이터베이스에서 비어있지 않은 셀의 개수를 셉니다</t>
  </si>
  <si>
    <t>DGET</t>
  </si>
  <si>
    <t>데이터베이스에서 지정한 조건에 맞는 레코드 하나를 추출합니다</t>
  </si>
  <si>
    <t>DMAX</t>
  </si>
  <si>
    <t>데이터베이스 필드 값들로부터 최대값을 구합니다</t>
  </si>
  <si>
    <t>DMIN</t>
  </si>
  <si>
    <t>데이터베이스 필드 값들로부터 최소값을 구합니다</t>
  </si>
  <si>
    <t>DPRODUCT</t>
  </si>
  <si>
    <t>데이터베이스에서 조건에 맞는 레코드들의 특정 필드 값들을 곱합니다</t>
  </si>
  <si>
    <t>DSTDEV</t>
  </si>
  <si>
    <t>데이터베이스 필드 값들로부터 표본 집단의 표준 편차를 구합니다</t>
  </si>
  <si>
    <t>DSTDEVP</t>
  </si>
  <si>
    <t>데이터베이스 필드 값들로부터 모집단의 표준 편차를 구합니다</t>
  </si>
  <si>
    <t>DSUM</t>
  </si>
  <si>
    <t>데이터베이스에서 조건에 맞는 레코드들의 필드 값들을 더합니다</t>
  </si>
  <si>
    <t>DVAR</t>
  </si>
  <si>
    <t>데이터베이스 필드 값들로부터 표본 집단의 분산을 구합니다</t>
  </si>
  <si>
    <t>DVARP</t>
  </si>
  <si>
    <t>데이터베이스 필드 값들로부터 모집단의 분산을 구합니다</t>
  </si>
  <si>
    <t>GETPIVOTDATA</t>
  </si>
  <si>
    <t>피벗 테이블에 저장된 데이터를 돌려줍니다</t>
  </si>
  <si>
    <t>ACOS</t>
  </si>
  <si>
    <t>아크코사인값을 구합니다</t>
  </si>
  <si>
    <t>ACOSH</t>
  </si>
  <si>
    <t>역 하이퍼볼릭 코사인값을 구합니다</t>
  </si>
  <si>
    <t>ASIN</t>
  </si>
  <si>
    <t>아크사인값을 구합니다</t>
  </si>
  <si>
    <t>ASINH</t>
  </si>
  <si>
    <t>역 하이퍼볼릭 사인값을 구합니다</t>
  </si>
  <si>
    <t>ATAN</t>
  </si>
  <si>
    <t>아크탄젠트값을 구합니다</t>
  </si>
  <si>
    <t>ATAN2</t>
  </si>
  <si>
    <t>x, y 좌표에서 아크탄젠트값을 구합니다</t>
  </si>
  <si>
    <t>ATANH</t>
  </si>
  <si>
    <t>역 하이퍼볼릭 탄젠트값을 구합니다</t>
  </si>
  <si>
    <t>CEILING</t>
  </si>
  <si>
    <t>수를 significance의 배수가 되도록 절대값을 올림합니다</t>
  </si>
  <si>
    <t>COMBIN</t>
  </si>
  <si>
    <t>주어진 개체수로 만들 수 있는 조합의 수를 구합니다</t>
  </si>
  <si>
    <t>COS</t>
  </si>
  <si>
    <t>코사인값을 구합니다</t>
  </si>
  <si>
    <t>COSH</t>
  </si>
  <si>
    <t>하이퍼볼릭 코사인값을 구합니다</t>
  </si>
  <si>
    <t>DEGREES</t>
  </si>
  <si>
    <t>라디안 형태의 각도를 도 단위로 바꿉니다</t>
  </si>
  <si>
    <t>EVEN</t>
  </si>
  <si>
    <t>숫자를 가장 가까운 짝수로 반올림합니다</t>
  </si>
  <si>
    <t>EXP</t>
  </si>
  <si>
    <t>number를 지수로 한 e의 누승을 계산합니다</t>
  </si>
  <si>
    <t>FACT</t>
  </si>
  <si>
    <t>number의 계승값을 구합니다</t>
  </si>
  <si>
    <t>FACTDOUBLE</t>
  </si>
  <si>
    <t>number의 이중 계승값을 구합니다</t>
  </si>
  <si>
    <t>FLOOR</t>
  </si>
  <si>
    <t>0에 가까운 방향으로 수를 내립니다</t>
  </si>
  <si>
    <t>GCD</t>
  </si>
  <si>
    <t>최대 공약수를 구합니다</t>
  </si>
  <si>
    <t>LCM</t>
  </si>
  <si>
    <t>최소 공배수를 구합니다</t>
  </si>
  <si>
    <t>LN</t>
  </si>
  <si>
    <t>자연 로그값을 구합니다</t>
  </si>
  <si>
    <t>LOG</t>
  </si>
  <si>
    <t>지정한 밑에 대한 로그값을 구합니다</t>
  </si>
  <si>
    <t>LOG10</t>
  </si>
  <si>
    <t>밑이 10인 로그값을 구합니다</t>
  </si>
  <si>
    <t>MDETERM</t>
  </si>
  <si>
    <t>배열의 행렬식을 구합니다</t>
  </si>
  <si>
    <t>MINVERSE</t>
  </si>
  <si>
    <t>배열의 역 행렬을 구합니다</t>
  </si>
  <si>
    <t>MMULT</t>
  </si>
  <si>
    <t>두 배열의 행렬 곱을 구합니다</t>
  </si>
  <si>
    <t>MROUND</t>
  </si>
  <si>
    <t>원하는 배수로 반올림된 수를 구합니다</t>
  </si>
  <si>
    <t>MULTINOMIAL</t>
  </si>
  <si>
    <t>다항식 값을 구합니다</t>
  </si>
  <si>
    <t>ODD</t>
  </si>
  <si>
    <t>숫자를 가장 가까운 홀수로 올림합니다</t>
  </si>
  <si>
    <t>PI</t>
  </si>
  <si>
    <t>원주율 값을 구합니다</t>
  </si>
  <si>
    <t>POWER</t>
  </si>
  <si>
    <t>RADIANS</t>
  </si>
  <si>
    <t>도 단위로 표시된 각도를 라디안 값으로 변환합니다</t>
  </si>
  <si>
    <t>RAND</t>
  </si>
  <si>
    <t>0과 1 사이의 난수를 구합니다</t>
  </si>
  <si>
    <t>RANDBETWEEN</t>
  </si>
  <si>
    <t>지정한 두 수 사이의 난수를 구합니다</t>
  </si>
  <si>
    <t>ROMAN</t>
  </si>
  <si>
    <t>아라비아 숫자를 텍스트인 로마 숫자로 변환합니다</t>
  </si>
  <si>
    <t>SERIESSUM</t>
  </si>
  <si>
    <t>수식에 따라 멱급수의 합을 구합니다</t>
  </si>
  <si>
    <t>SIGN</t>
  </si>
  <si>
    <t>SIN</t>
  </si>
  <si>
    <t>주어진 각도의 사인값을 구합니다</t>
  </si>
  <si>
    <t>SINH</t>
  </si>
  <si>
    <t>하이퍼볼릭 사인값을 구합니다</t>
  </si>
  <si>
    <t>SQRT</t>
  </si>
  <si>
    <t>양의 제곱근을 구합니다</t>
  </si>
  <si>
    <t>SQRTPI</t>
  </si>
  <si>
    <t>(number * Pi)의 제곱근을 구합니다</t>
  </si>
  <si>
    <t>SUM</t>
  </si>
  <si>
    <t>인수를 모두 더한 값을 구합니다</t>
  </si>
  <si>
    <t>SUMSQ</t>
  </si>
  <si>
    <t>인수의 제곱의 합을 구합니다</t>
  </si>
  <si>
    <t>SUMX2MY2</t>
  </si>
  <si>
    <t>두 배열에서 대응값의 제곱의 차를 모두 더한 값을 구합니다</t>
  </si>
  <si>
    <t>SUMX2PY2</t>
  </si>
  <si>
    <t>두 배열에서 대응값의 제곱의 합을 모두 더한 값을 구합니다</t>
  </si>
  <si>
    <t>SUMXMY2</t>
  </si>
  <si>
    <t>두 배열에서 대응값 간의 차를 제곱한 합계를 구합니다</t>
  </si>
  <si>
    <t>TAN</t>
  </si>
  <si>
    <t>탄젠트값을 구합니다</t>
  </si>
  <si>
    <t>TANH</t>
  </si>
  <si>
    <t>하이퍼볼릭 탄젠트값을 구합니다</t>
  </si>
  <si>
    <t>TRUNC</t>
  </si>
  <si>
    <t>숫자의 소수점 이하를 버리고 정수로 변환합니다</t>
  </si>
  <si>
    <t>ACCRINT</t>
  </si>
  <si>
    <t>정기적으로 이자를 지급하는 유가 증권의 발생된 이자를 계산합니다</t>
  </si>
  <si>
    <t>ACCRINTM</t>
  </si>
  <si>
    <t>만기일에 이자를 지급하는 유가 증권의 발생된 이자를 계산합니다</t>
  </si>
  <si>
    <t>AMORDEGRC</t>
  </si>
  <si>
    <t>매 회기의 감가 상각액을 구합니다</t>
  </si>
  <si>
    <t>AMORLINC</t>
  </si>
  <si>
    <t>COUPDAYBS</t>
  </si>
  <si>
    <t>이자 수취 기간의 시작일부터 결산일까지의 날짜 수를 계산합니다</t>
  </si>
  <si>
    <t>COUPDAYS</t>
  </si>
  <si>
    <t>결산일이 포함된 이자 수취 기간의 날짜 수를 계산합니다</t>
  </si>
  <si>
    <t>COUPDAYSNC</t>
  </si>
  <si>
    <t>결산일부터 다음 이자 지급일까지의 날짜 수를 계산합니다</t>
  </si>
  <si>
    <t>COUPNCD</t>
  </si>
  <si>
    <t>결산일 직후의 다음 이자 지급일을 구합니다</t>
  </si>
  <si>
    <t>COUPNUM</t>
  </si>
  <si>
    <t>결산일과 만기일 사이의 이자 지급 횟수를 구합니다</t>
  </si>
  <si>
    <t>COUPPCD</t>
  </si>
  <si>
    <t>결산일 바로 전의 이자 지급일을 구합니다</t>
  </si>
  <si>
    <t>CUMIPMT</t>
  </si>
  <si>
    <t>두 기간 사이에 지불한 이자의 누계를 계산합니다</t>
  </si>
  <si>
    <t>CUMPRINC</t>
  </si>
  <si>
    <t>두 기간 사이에 대출금에 대해 상환한 원금의 누계를 계산합니다</t>
  </si>
  <si>
    <t>DB</t>
  </si>
  <si>
    <t>정율법을 사용하여 지정된 기간의 자산 감가 상각액을 구합니다</t>
  </si>
  <si>
    <t>DDB</t>
  </si>
  <si>
    <t>이중체감법이나 다른 방법을 사용하여 지정된 기간의 자산 감가상각액을 구합니다</t>
  </si>
  <si>
    <t>DISC</t>
  </si>
  <si>
    <t>유가 증권의 할인율을 계산합니다</t>
  </si>
  <si>
    <t>DOLLARDE</t>
  </si>
  <si>
    <t>분수로 표시된 금액을 소수로 표시된 금액으로 변환합니다</t>
  </si>
  <si>
    <t>DOLLARFR</t>
  </si>
  <si>
    <t>소수로 표시된 금액을 분수로 표시된 금액으로 변환합니다</t>
  </si>
  <si>
    <t>DURATION</t>
  </si>
  <si>
    <t>정기적으로 이자를 지급하는 유가 증권의 잔존 년수를 계산합니다</t>
  </si>
  <si>
    <t>EFFECT</t>
  </si>
  <si>
    <t>실제 연 이율을 계산합니다</t>
  </si>
  <si>
    <t>FV</t>
  </si>
  <si>
    <t>투자의 미래 가치를 계산합니다</t>
  </si>
  <si>
    <t>FVSCHEDULE</t>
  </si>
  <si>
    <t>초기 원금에 일련의 복리 이율을 적용했을 때의 미래 가치를 계산합니다</t>
  </si>
  <si>
    <t>INTRATE</t>
  </si>
  <si>
    <t>완전 투자한 유가 증권의 이율을 구합니다</t>
  </si>
  <si>
    <t>IPMT</t>
  </si>
  <si>
    <t>일정 기간 동안의 투자 금액에 대한 이자 지급액을 구합니다</t>
  </si>
  <si>
    <t>IRR</t>
  </si>
  <si>
    <t>일련의 주기적인 현금 흐름에 대한 내부 수익율을 구합니다</t>
  </si>
  <si>
    <t>ISPMT</t>
  </si>
  <si>
    <t>투자 금액에 대해 특정 기간 동안 지급되는 이자를 계산합니다</t>
  </si>
  <si>
    <t>MDURATION</t>
  </si>
  <si>
    <t>가정된 액면가가 $100인 유가 증권의 Macauley 수정 기간을 구합니다</t>
  </si>
  <si>
    <t>MIRR</t>
  </si>
  <si>
    <t>음과 양의 현금 흐름에 서로 다른 이자율을 적용할 경우의 내부 수익율을 구합니다</t>
  </si>
  <si>
    <t>NOMINAL</t>
  </si>
  <si>
    <t>명목상의 연 이율을 구합니다</t>
  </si>
  <si>
    <t>NPER</t>
  </si>
  <si>
    <t>투자에 대한 투자 기간 수를 구합니다</t>
  </si>
  <si>
    <t>NPV</t>
  </si>
  <si>
    <t>일련의 주기적인 현금 흐름과 할인율을 기준으로 투자의 순 현재 가치를 산출합니다</t>
  </si>
  <si>
    <t>ODDFPRICE</t>
  </si>
  <si>
    <t>첫 이수 기간이 경상 이수 기간과 다른 유가 증권의 액면가 $100당 금액을 구합니다</t>
  </si>
  <si>
    <t>ODDFYIELD</t>
  </si>
  <si>
    <t>첫 이수 기간이 경상 이수 기간과 다른 유가 증권의 수익률을 구합니다</t>
  </si>
  <si>
    <t>ODDLPRICE</t>
  </si>
  <si>
    <t>마지막 이수 기간이 경상 이수 기간과 다른 유가 증권의 액면가 $100당 가격을 구합니다</t>
  </si>
  <si>
    <t>ODDLYIELD</t>
  </si>
  <si>
    <t>마지막 이수 기간이 경상 이수 기간과 다른 유가 증권의 수익률을 구합니다</t>
  </si>
  <si>
    <t>PMT</t>
  </si>
  <si>
    <t>연금의 정기적인 지급액을 계산합니다</t>
  </si>
  <si>
    <t>PPMT</t>
  </si>
  <si>
    <t>투자 금액에 대해 주어진 기간 동안의 원금 상환액을 계산합니다</t>
  </si>
  <si>
    <t>PRICE</t>
  </si>
  <si>
    <t>정기적으로 이자를 지급하는 유가 증권의 액면가 $100당 금액을 구합니다</t>
  </si>
  <si>
    <t>PRICEDISC</t>
  </si>
  <si>
    <t>할인된 유가 증권의 액면가 $100당 가격을 구합니다</t>
  </si>
  <si>
    <t>PRICEMAT</t>
  </si>
  <si>
    <t>만기일에 이자를 지급하는 유가 증권의 액면가 $100당 가격을 구합니다</t>
  </si>
  <si>
    <t>PV</t>
  </si>
  <si>
    <t>투자액의 현재 가치를 계산합니다</t>
  </si>
  <si>
    <t>RATE</t>
  </si>
  <si>
    <t>연금의 기간별 이자율을 구합니다</t>
  </si>
  <si>
    <t>RECEIVED</t>
  </si>
  <si>
    <t>완전 투자 유가 증권의 만기일에 수령하는 금액을 구합니다</t>
  </si>
  <si>
    <t>SLN</t>
  </si>
  <si>
    <t>한 기간 동안의 자산 감가 상각액을 정액법으로 구합니다</t>
  </si>
  <si>
    <t>SYD</t>
  </si>
  <si>
    <t>지정한 기간 동안의 자산 감가 상각액을 연수 합계법으로 구합니다</t>
  </si>
  <si>
    <t>TBILLEQ</t>
  </si>
  <si>
    <t>국채의 연 수익율을 구합니다</t>
  </si>
  <si>
    <t>TBILLPRICE</t>
  </si>
  <si>
    <t>국채의 액면가 $100당 가격을 구합니다</t>
  </si>
  <si>
    <t>TBILLYIELD</t>
  </si>
  <si>
    <t>국채의 수익률을 구합니다</t>
  </si>
  <si>
    <t>VDB</t>
  </si>
  <si>
    <t>지정한 기간이나 부분적 기간의 자산 감가 상각액을 이중 체감법으로 계산합니다</t>
  </si>
  <si>
    <t>XIRR</t>
  </si>
  <si>
    <t>비정기적인 현금 흐름에 대한 내부 회수율을 구합니다</t>
  </si>
  <si>
    <t>XNPV</t>
  </si>
  <si>
    <t>비정기적인 현금 흐름에 대한 순 현재 가치를 계산합니다</t>
  </si>
  <si>
    <t>YIELD</t>
  </si>
  <si>
    <t>정기적으로 이자를 지급하는 유가 증권의 수익률을 구합니다</t>
  </si>
  <si>
    <t>YIELDDISC</t>
  </si>
  <si>
    <t>할인된 유가 증권의 연 수익률을 구합니다 예를 들면 국채가 있습니다</t>
  </si>
  <si>
    <t>YIELDMAT</t>
  </si>
  <si>
    <t>만기일에 이자를 지급하는 유가 증권의 연 수익률을 구합니다</t>
  </si>
  <si>
    <t>AVEDEV</t>
  </si>
  <si>
    <t>데이터 요소 평균으로부터 절대 편차의 평균을 구합니다</t>
  </si>
  <si>
    <t>AVERAGEA</t>
  </si>
  <si>
    <t>숫자, 텍스트, 논리값을 포함하여 인수의 평균을 구합니다</t>
  </si>
  <si>
    <t>BETADIST</t>
  </si>
  <si>
    <t>누적 베타 확률 밀도 함수값을 구합니다</t>
  </si>
  <si>
    <t>BETAINV</t>
  </si>
  <si>
    <t>역 누적 베타 확률 밀도 함수값을 구합니다</t>
  </si>
  <si>
    <t>BINOMDIST</t>
  </si>
  <si>
    <t>이항 분포 확률을 구합니다</t>
  </si>
  <si>
    <t>CHIDIST</t>
  </si>
  <si>
    <t>카이 제곱 분포의 단측 검정 확률을 구합니다</t>
  </si>
  <si>
    <t>CHIINV</t>
  </si>
  <si>
    <t>역 카이 제곱 분포의 단측 검정 확률을 구합니다</t>
  </si>
  <si>
    <t>CHITEST</t>
  </si>
  <si>
    <t>독립 검정 결과를 구합니다</t>
  </si>
  <si>
    <t>CONFIDENCE</t>
  </si>
  <si>
    <t>모집단 평균의 신뢰구간을 구합니다</t>
  </si>
  <si>
    <t>CORREL</t>
  </si>
  <si>
    <t>두 데이터 집합 사이의 상관 계수를 구합니다</t>
  </si>
  <si>
    <t>COVAR</t>
  </si>
  <si>
    <t>편차의 곱의 평균(공분산)을 구합니다</t>
  </si>
  <si>
    <t>CRITBINOM</t>
  </si>
  <si>
    <t>누적 이항 분포가 기준치 이하가 되는 값 중 최소값을 구합니다</t>
  </si>
  <si>
    <t>DEVSQ</t>
  </si>
  <si>
    <t>편차의 제곱의 합을 구합니다</t>
  </si>
  <si>
    <t>EXPONDIST</t>
  </si>
  <si>
    <t>지수 분포 값을 구합니다</t>
  </si>
  <si>
    <t>FDIST</t>
  </si>
  <si>
    <t>F 확률 분포 값을 구합니다</t>
  </si>
  <si>
    <t>FINV</t>
  </si>
  <si>
    <t>F 확률 분포의 역함수 값을 구합니다</t>
  </si>
  <si>
    <t>FISHER</t>
  </si>
  <si>
    <t>Fisher 변환 값을 구합니다</t>
  </si>
  <si>
    <t>FISHERINV</t>
  </si>
  <si>
    <t>Fisher 변환의 역변환 값을 구합니다</t>
  </si>
  <si>
    <t>FORECAST</t>
  </si>
  <si>
    <t>선형 추세에 따라 예측값을 구합니다</t>
  </si>
  <si>
    <t>FREQUENCY</t>
  </si>
  <si>
    <t>도수 분포를 세로 배열의 형태로 구합니다</t>
  </si>
  <si>
    <t>FTEST</t>
  </si>
  <si>
    <t>F-검정 결과를 구합니다</t>
  </si>
  <si>
    <t>GAMMADIST</t>
  </si>
  <si>
    <t>감마 분포 값을 구합니다</t>
  </si>
  <si>
    <t>GAMMAINV</t>
  </si>
  <si>
    <t>감마 누적 분포의 역함수를 구합니다</t>
  </si>
  <si>
    <t>GAMMALN</t>
  </si>
  <si>
    <t>감마 함수 Γ(x)의 자연 로그값을 구합니다</t>
  </si>
  <si>
    <t>GEOMEAN</t>
  </si>
  <si>
    <t>기하 평균을 구합니다</t>
  </si>
  <si>
    <t>GROWTH</t>
  </si>
  <si>
    <t>지수 추세에 따라 성장값을 구합니다</t>
  </si>
  <si>
    <t>HARMEAN</t>
  </si>
  <si>
    <t>조화 평균을 구합니다</t>
  </si>
  <si>
    <t>HYPGEOMDIST</t>
  </si>
  <si>
    <t>초기하 분포 값을 구합니다</t>
  </si>
  <si>
    <t>INTERCEPT</t>
  </si>
  <si>
    <t>선형 회귀선의 절편을 구합니다</t>
  </si>
  <si>
    <t>KURT</t>
  </si>
  <si>
    <t>데이터 집합의 첨도를 구합니다</t>
  </si>
  <si>
    <t>LINEST</t>
  </si>
  <si>
    <t>선형 추세의 모수를 구합니다</t>
  </si>
  <si>
    <t>LOGEST</t>
  </si>
  <si>
    <t>지수 추세의 모수를 구합니다</t>
  </si>
  <si>
    <t>LOGINV</t>
  </si>
  <si>
    <t>로그 정규 분포의 역함수 값을 구합니다</t>
  </si>
  <si>
    <t>LOGNORMDIST</t>
  </si>
  <si>
    <t>로그 정규 누적 분포 값을 구합니다</t>
  </si>
  <si>
    <t>MAXA</t>
  </si>
  <si>
    <t>숫자, 텍스트, 논리값을 포함하여 인수 목록에서 최대값을 구합니다</t>
  </si>
  <si>
    <t>MEDIAN</t>
  </si>
  <si>
    <t>주어진 수들의 중앙값을 구합니다</t>
  </si>
  <si>
    <t>MINA</t>
  </si>
  <si>
    <t>숫자, 텍스트, 논리값을 포함하여 인수 목록에서 최소값을 구합니다</t>
  </si>
  <si>
    <t>MODE</t>
  </si>
  <si>
    <t>데이터 집합에서 가장 빈도수가 높은 값을 구합니다</t>
  </si>
  <si>
    <t>NEGBINOMDIST</t>
  </si>
  <si>
    <t>음 이항 분포 값을 구합니다</t>
  </si>
  <si>
    <t>NORMDIST</t>
  </si>
  <si>
    <t>정규 누적 분포 값을 구합니다</t>
  </si>
  <si>
    <t>NORMINV</t>
  </si>
  <si>
    <t>정규 누적 분포의 역함수 값을 구합니다</t>
  </si>
  <si>
    <t>NORMSDIST</t>
  </si>
  <si>
    <t>표준 정규 누적 분포의 역함수를 구합니다</t>
  </si>
  <si>
    <t>NORMSINV</t>
  </si>
  <si>
    <t>PEARSON</t>
  </si>
  <si>
    <t>피어슨 곱 모멘트 상관 계수를 구합니다</t>
  </si>
  <si>
    <t>PERCENTILE</t>
  </si>
  <si>
    <t>범위에서 k번째 백분위수를 구합니다</t>
  </si>
  <si>
    <t>PERCENTRANK</t>
  </si>
  <si>
    <t>데이터 집합에서 백분율 순위를 구합니다</t>
  </si>
  <si>
    <t>PERMUT</t>
  </si>
  <si>
    <t>주어진 개체수로 만들 수 있는 순열의 수를 구합니다</t>
  </si>
  <si>
    <t>POISSON</t>
  </si>
  <si>
    <t>포아송 분포의 확률 분포 값을 구합니다</t>
  </si>
  <si>
    <t>PROB</t>
  </si>
  <si>
    <t>값이 두 한계값 사이에 있을 확률을 구합니다</t>
  </si>
  <si>
    <t>QUARTILE</t>
  </si>
  <si>
    <t>데이터 집합에서 사분위수를 구합니다</t>
  </si>
  <si>
    <t>RSQ</t>
  </si>
  <si>
    <t>피어슨의 곱 모멘트 상관 계수의 제곱을 구합니다</t>
  </si>
  <si>
    <t>SKEW</t>
  </si>
  <si>
    <t>분포의 왜곡도를 구합니다</t>
  </si>
  <si>
    <t>SLOPE</t>
  </si>
  <si>
    <t>선형 회귀선의 기울기를 구합니다</t>
  </si>
  <si>
    <t>STANDARDIZE</t>
  </si>
  <si>
    <t>정규화된 값을 구합니다</t>
  </si>
  <si>
    <t>STDEV</t>
  </si>
  <si>
    <t>표본 집단의 표준 편차를 구합니다</t>
  </si>
  <si>
    <t>STDEVA</t>
  </si>
  <si>
    <t>숫자, 텍스트, 논리값을 포함하여 표본 집단의 표준 편차를 구합니다</t>
  </si>
  <si>
    <t>STDEVP</t>
  </si>
  <si>
    <t>모집단의 표준 편차를 구합니다</t>
  </si>
  <si>
    <t>STDEVPA</t>
  </si>
  <si>
    <t>숫자, 텍스트, 논리값을 포함하여 모집단 전체의 표준 편차를 구합니다</t>
  </si>
  <si>
    <t>STEYX</t>
  </si>
  <si>
    <t>회귀분석에 의해 예측한 y값의 표준 오차를 각 x값에 대하여 구합니다</t>
  </si>
  <si>
    <t>TDIST</t>
  </si>
  <si>
    <t>스튜던트 t-분포 값을 구합니다</t>
  </si>
  <si>
    <t>TINV</t>
  </si>
  <si>
    <t>스튜던트 t-분포의 역함수 값을 구합니다</t>
  </si>
  <si>
    <t>TREND</t>
  </si>
  <si>
    <t>지정한 값들의 선형 추세를 구합니다</t>
  </si>
  <si>
    <t>TRIMMEAN</t>
  </si>
  <si>
    <t>데이터 집합의 내부 평균을 구합니다</t>
  </si>
  <si>
    <t>TTEST</t>
  </si>
  <si>
    <t>스튜던트 t-검정에 근거한 확률을 구합니다</t>
  </si>
  <si>
    <t>VAR</t>
  </si>
  <si>
    <t>표본 집단의 분산을 구합니다</t>
  </si>
  <si>
    <t>VARA</t>
  </si>
  <si>
    <t>숫자, 텍스트, 논리값을 포함하여 표본 집단의 분산을 구합니다</t>
  </si>
  <si>
    <t>VARP</t>
  </si>
  <si>
    <t>전체 모집단의 분산을 구합니다</t>
  </si>
  <si>
    <t>VARPA</t>
  </si>
  <si>
    <t>숫자, 텍스트, 논리값을 포함하여 전체 모집단의 분산을 구합니다</t>
  </si>
  <si>
    <t>WEIBULL</t>
  </si>
</sst>
</file>

<file path=xl/styles.xml><?xml version="1.0" encoding="utf-8"?>
<styleSheet xmlns="http://schemas.openxmlformats.org/spreadsheetml/2006/main">
  <numFmts count="4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yyyy"/>
    <numFmt numFmtId="179" formatCode="mm"/>
    <numFmt numFmtId="180" formatCode="mmm"/>
    <numFmt numFmtId="181" formatCode="mmmm"/>
    <numFmt numFmtId="182" formatCode="dd"/>
    <numFmt numFmtId="183" formatCode="yyyy/mm"/>
    <numFmt numFmtId="184" formatCode="yyyy/mmm"/>
    <numFmt numFmtId="185" formatCode="yyyy/mmmm"/>
    <numFmt numFmtId="186" formatCode="aaa"/>
    <numFmt numFmtId="187" formatCode="aaaa"/>
    <numFmt numFmtId="188" formatCode="ddd"/>
    <numFmt numFmtId="189" formatCode="dddd"/>
    <numFmt numFmtId="190" formatCode="yyyy/mmm/dd/aaa"/>
    <numFmt numFmtId="191" formatCode="yyyy/mm/dd\(aaa\)"/>
    <numFmt numFmtId="192" formatCode="0.0_ "/>
    <numFmt numFmtId="193" formatCode="yyyymmdd"/>
    <numFmt numFmtId="194" formatCode="0.00000_);[Red]\(0.00000\)"/>
    <numFmt numFmtId="195" formatCode="0.000000_);[Red]\(0.000000\)"/>
    <numFmt numFmtId="196" formatCode="yyyy/mm/dd\ hh:mm:ss"/>
    <numFmt numFmtId="197" formatCode="[hh]"/>
    <numFmt numFmtId="198" formatCode="hh:mm"/>
    <numFmt numFmtId="199" formatCode="0.000000000_);[Red]\(0.000000000\)"/>
    <numFmt numFmtId="200" formatCode="hh:mm:ss"/>
    <numFmt numFmtId="201" formatCode="[mm]"/>
    <numFmt numFmtId="202" formatCode="[ss]"/>
    <numFmt numFmtId="203" formatCode="yyyy&quot;년&quot;m&quot;월&quot;dd&quot;일&quot;"/>
    <numFmt numFmtId="204" formatCode="\(aaa\)"/>
    <numFmt numFmtId="205" formatCode="yyyy/mm/dd\(ddd\)"/>
    <numFmt numFmtId="206" formatCode="yyyy\.mm\.dd"/>
    <numFmt numFmtId="207" formatCode="mm/dd"/>
    <numFmt numFmtId="208" formatCode="[$-412]yyyy&quot;년&quot;\ m&quot;월&quot;\ d&quot;일&quot;\ dddd"/>
  </numFmts>
  <fonts count="40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0"/>
      <color indexed="9"/>
      <name val="굴림"/>
      <family val="3"/>
    </font>
    <font>
      <sz val="12"/>
      <name val="굴림"/>
      <family val="3"/>
    </font>
    <font>
      <sz val="12"/>
      <color indexed="11"/>
      <name val="굴림"/>
      <family val="3"/>
    </font>
    <font>
      <b/>
      <sz val="12"/>
      <color indexed="9"/>
      <name val="굴림"/>
      <family val="3"/>
    </font>
    <font>
      <b/>
      <sz val="12"/>
      <name val="굴림"/>
      <family val="3"/>
    </font>
    <font>
      <sz val="12"/>
      <color indexed="10"/>
      <name val="굴림"/>
      <family val="3"/>
    </font>
    <font>
      <sz val="12"/>
      <color indexed="8"/>
      <name val="굴림"/>
      <family val="3"/>
    </font>
    <font>
      <b/>
      <sz val="12"/>
      <color indexed="8"/>
      <name val="굴림"/>
      <family val="3"/>
    </font>
    <font>
      <b/>
      <sz val="12"/>
      <color indexed="11"/>
      <name val="굴림"/>
      <family val="3"/>
    </font>
    <font>
      <sz val="12"/>
      <name val="굴림체"/>
      <family val="3"/>
    </font>
    <font>
      <u val="single"/>
      <sz val="11"/>
      <color indexed="12"/>
      <name val="돋움"/>
      <family val="3"/>
    </font>
    <font>
      <b/>
      <sz val="14"/>
      <color indexed="9"/>
      <name val="굴림"/>
      <family val="3"/>
    </font>
    <font>
      <u val="single"/>
      <sz val="11"/>
      <color indexed="36"/>
      <name val="돋움"/>
      <family val="3"/>
    </font>
    <font>
      <b/>
      <sz val="12"/>
      <color indexed="12"/>
      <name val="굴림"/>
      <family val="3"/>
    </font>
    <font>
      <u val="single"/>
      <sz val="12"/>
      <color indexed="9"/>
      <name val="굴림"/>
      <family val="3"/>
    </font>
    <font>
      <u val="single"/>
      <sz val="12"/>
      <color indexed="12"/>
      <name val="굴림"/>
      <family val="3"/>
    </font>
    <font>
      <sz val="9"/>
      <color indexed="62"/>
      <name val="굴림체"/>
      <family val="3"/>
    </font>
    <font>
      <sz val="8"/>
      <name val="굴림체"/>
      <family val="3"/>
    </font>
    <font>
      <sz val="12"/>
      <color indexed="8"/>
      <name val="굴림체"/>
      <family val="3"/>
    </font>
    <font>
      <sz val="12"/>
      <color indexed="8"/>
      <name val="Gulim"/>
      <family val="3"/>
    </font>
    <font>
      <b/>
      <sz val="14"/>
      <color indexed="9"/>
      <name val="돋움"/>
      <family val="3"/>
    </font>
    <font>
      <b/>
      <sz val="12"/>
      <name val="굴림체"/>
      <family val="3"/>
    </font>
    <font>
      <sz val="11"/>
      <color indexed="8"/>
      <name val="Gulim"/>
      <family val="3"/>
    </font>
    <font>
      <b/>
      <sz val="11"/>
      <color indexed="8"/>
      <name val="Gulim"/>
      <family val="3"/>
    </font>
    <font>
      <sz val="9"/>
      <name val="굴림"/>
      <family val="3"/>
    </font>
    <font>
      <sz val="9"/>
      <color indexed="8"/>
      <name val="굴림"/>
      <family val="3"/>
    </font>
    <font>
      <sz val="12"/>
      <color indexed="11"/>
      <name val="굴림체"/>
      <family val="3"/>
    </font>
    <font>
      <b/>
      <sz val="12"/>
      <color indexed="11"/>
      <name val="굴림체"/>
      <family val="3"/>
    </font>
    <font>
      <sz val="9"/>
      <name val="굴림체"/>
      <family val="3"/>
    </font>
    <font>
      <b/>
      <sz val="9"/>
      <color indexed="18"/>
      <name val="굴림체"/>
      <family val="3"/>
    </font>
    <font>
      <b/>
      <sz val="9"/>
      <name val="굴림체"/>
      <family val="3"/>
    </font>
    <font>
      <b/>
      <sz val="10"/>
      <name val="굴림체"/>
      <family val="3"/>
    </font>
    <font>
      <sz val="9"/>
      <color indexed="61"/>
      <name val="굴림체"/>
      <family val="3"/>
    </font>
    <font>
      <sz val="10"/>
      <name val="굴림체"/>
      <family val="3"/>
    </font>
    <font>
      <b/>
      <sz val="9"/>
      <color indexed="12"/>
      <name val="굴림체"/>
      <family val="3"/>
    </font>
    <font>
      <b/>
      <sz val="9"/>
      <name val="굴림"/>
      <family val="3"/>
    </font>
    <font>
      <b/>
      <sz val="8"/>
      <name val="돋움"/>
      <family val="2"/>
    </font>
  </fonts>
  <fills count="13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6" fillId="3" borderId="0" xfId="0" applyFont="1" applyFill="1" applyBorder="1" applyAlignment="1" quotePrefix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 quotePrefix="1">
      <alignment horizontal="left" vertical="center"/>
    </xf>
    <xf numFmtId="0" fontId="6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left" vertical="center"/>
    </xf>
    <xf numFmtId="0" fontId="12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0" fillId="4" borderId="0" xfId="0" applyFont="1" applyFill="1" applyBorder="1" applyAlignment="1" quotePrefix="1">
      <alignment vertical="center"/>
    </xf>
    <xf numFmtId="0" fontId="6" fillId="3" borderId="0" xfId="0" applyFont="1" applyFill="1" applyBorder="1" applyAlignment="1" quotePrefix="1">
      <alignment vertical="center"/>
    </xf>
    <xf numFmtId="0" fontId="17" fillId="3" borderId="0" xfId="21" applyFont="1" applyFill="1" applyBorder="1" applyAlignment="1">
      <alignment vertical="center"/>
    </xf>
    <xf numFmtId="0" fontId="18" fillId="0" borderId="0" xfId="21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1" xfId="0" applyFont="1" applyFill="1" applyBorder="1" applyAlignment="1" quotePrefix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  <xf numFmtId="0" fontId="4" fillId="0" borderId="1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10" fillId="4" borderId="0" xfId="0" applyFont="1" applyFill="1" applyBorder="1" applyAlignment="1" quotePrefix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4" fillId="2" borderId="0" xfId="21" applyFont="1" applyFill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6" borderId="1" xfId="0" applyFont="1" applyFill="1" applyBorder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 quotePrefix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4" fillId="2" borderId="0" xfId="2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 quotePrefix="1">
      <alignment horizontal="left" vertical="center"/>
    </xf>
    <xf numFmtId="0" fontId="9" fillId="0" borderId="0" xfId="0" applyFont="1" applyAlignment="1">
      <alignment horizontal="left" vertical="center"/>
    </xf>
    <xf numFmtId="0" fontId="4" fillId="6" borderId="1" xfId="0" applyFont="1" applyFill="1" applyBorder="1" applyAlignment="1" quotePrefix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 quotePrefix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21" fillId="6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 quotePrefix="1">
      <alignment horizontal="left" vertical="center"/>
    </xf>
    <xf numFmtId="0" fontId="23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6" borderId="1" xfId="0" applyFont="1" applyFill="1" applyBorder="1" applyAlignment="1" quotePrefix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27" fillId="0" borderId="1" xfId="0" applyNumberFormat="1" applyFont="1" applyFill="1" applyBorder="1" applyAlignment="1">
      <alignment horizontal="left" vertical="center"/>
    </xf>
    <xf numFmtId="14" fontId="28" fillId="0" borderId="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92" fontId="30" fillId="4" borderId="1" xfId="0" applyNumberFormat="1" applyFont="1" applyFill="1" applyBorder="1" applyAlignment="1">
      <alignment horizontal="center" vertical="center"/>
    </xf>
    <xf numFmtId="192" fontId="11" fillId="4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 quotePrefix="1">
      <alignment vertical="center"/>
    </xf>
    <xf numFmtId="0" fontId="11" fillId="4" borderId="1" xfId="0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31" fillId="0" borderId="0" xfId="0" applyFont="1" applyAlignment="1">
      <alignment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horizontal="left" vertical="center" wrapText="1" indent="1"/>
    </xf>
    <xf numFmtId="0" fontId="19" fillId="0" borderId="0" xfId="0" applyFont="1" applyFill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 wrapText="1" indent="1"/>
    </xf>
    <xf numFmtId="0" fontId="19" fillId="0" borderId="0" xfId="0" applyFont="1" applyFill="1" applyAlignment="1">
      <alignment horizontal="left" vertical="center" wrapText="1" indent="1"/>
    </xf>
    <xf numFmtId="0" fontId="31" fillId="0" borderId="0" xfId="0" applyFont="1" applyFill="1" applyAlignment="1">
      <alignment horizontal="left" vertical="center" wrapText="1" inden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176" fontId="4" fillId="6" borderId="1" xfId="0" applyNumberFormat="1" applyFont="1" applyFill="1" applyBorder="1" applyAlignment="1" quotePrefix="1">
      <alignment horizontal="center" vertical="center"/>
    </xf>
    <xf numFmtId="0" fontId="6" fillId="11" borderId="0" xfId="0" applyFont="1" applyFill="1" applyBorder="1" applyAlignment="1" quotePrefix="1">
      <alignment vertical="center"/>
    </xf>
    <xf numFmtId="0" fontId="6" fillId="11" borderId="0" xfId="0" applyFont="1" applyFill="1" applyBorder="1" applyAlignment="1" quotePrefix="1">
      <alignment horizontal="left" vertical="center"/>
    </xf>
    <xf numFmtId="0" fontId="14" fillId="0" borderId="0" xfId="21" applyFont="1" applyFill="1" applyBorder="1" applyAlignment="1" quotePrefix="1">
      <alignment vertical="center"/>
    </xf>
    <xf numFmtId="0" fontId="9" fillId="3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 quotePrefix="1">
      <alignment horizontal="left" vertical="center"/>
    </xf>
    <xf numFmtId="0" fontId="11" fillId="4" borderId="1" xfId="0" applyFont="1" applyFill="1" applyBorder="1" applyAlignment="1" quotePrefix="1">
      <alignment horizontal="center" vertical="center"/>
    </xf>
    <xf numFmtId="14" fontId="11" fillId="4" borderId="1" xfId="0" applyNumberFormat="1" applyFont="1" applyFill="1" applyBorder="1" applyAlignment="1" quotePrefix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2" borderId="0" xfId="21" applyFont="1" applyFill="1" applyBorder="1" applyAlignment="1" quotePrefix="1">
      <alignment horizontal="center" vertical="center"/>
    </xf>
    <xf numFmtId="0" fontId="34" fillId="0" borderId="0" xfId="0" applyFont="1" applyFill="1" applyBorder="1" applyAlignment="1">
      <alignment vertical="center"/>
    </xf>
    <xf numFmtId="0" fontId="6" fillId="3" borderId="0" xfId="0" applyFont="1" applyFill="1" applyBorder="1" applyAlignment="1" quotePrefix="1">
      <alignment horizontal="left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4" fillId="2" borderId="0" xfId="21" applyFont="1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 quotePrefix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206" fontId="7" fillId="4" borderId="1" xfId="0" applyNumberFormat="1" applyFont="1" applyFill="1" applyBorder="1" applyAlignment="1">
      <alignment horizontal="center" vertical="center"/>
    </xf>
    <xf numFmtId="193" fontId="7" fillId="4" borderId="1" xfId="0" applyNumberFormat="1" applyFont="1" applyFill="1" applyBorder="1" applyAlignment="1">
      <alignment horizontal="center" vertical="center"/>
    </xf>
    <xf numFmtId="178" fontId="7" fillId="4" borderId="1" xfId="0" applyNumberFormat="1" applyFont="1" applyFill="1" applyBorder="1" applyAlignment="1">
      <alignment horizontal="center" vertical="center"/>
    </xf>
    <xf numFmtId="179" fontId="7" fillId="4" borderId="1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81" fontId="7" fillId="4" borderId="1" xfId="0" applyNumberFormat="1" applyFont="1" applyFill="1" applyBorder="1" applyAlignment="1">
      <alignment horizontal="center" vertical="center"/>
    </xf>
    <xf numFmtId="182" fontId="7" fillId="4" borderId="1" xfId="0" applyNumberFormat="1" applyFont="1" applyFill="1" applyBorder="1" applyAlignment="1">
      <alignment horizontal="center" vertical="center"/>
    </xf>
    <xf numFmtId="183" fontId="7" fillId="4" borderId="1" xfId="0" applyNumberFormat="1" applyFont="1" applyFill="1" applyBorder="1" applyAlignment="1">
      <alignment horizontal="center" vertical="center"/>
    </xf>
    <xf numFmtId="184" fontId="7" fillId="4" borderId="1" xfId="0" applyNumberFormat="1" applyFont="1" applyFill="1" applyBorder="1" applyAlignment="1">
      <alignment horizontal="center" vertical="center"/>
    </xf>
    <xf numFmtId="185" fontId="7" fillId="4" borderId="1" xfId="0" applyNumberFormat="1" applyFont="1" applyFill="1" applyBorder="1" applyAlignment="1">
      <alignment horizontal="center" vertical="center"/>
    </xf>
    <xf numFmtId="186" fontId="7" fillId="4" borderId="1" xfId="0" applyNumberFormat="1" applyFont="1" applyFill="1" applyBorder="1" applyAlignment="1">
      <alignment horizontal="center" vertical="center"/>
    </xf>
    <xf numFmtId="204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188" fontId="7" fillId="4" borderId="1" xfId="0" applyNumberFormat="1" applyFont="1" applyFill="1" applyBorder="1" applyAlignment="1">
      <alignment horizontal="center" vertical="center"/>
    </xf>
    <xf numFmtId="189" fontId="7" fillId="4" borderId="1" xfId="0" applyNumberFormat="1" applyFont="1" applyFill="1" applyBorder="1" applyAlignment="1">
      <alignment horizontal="center" vertical="center"/>
    </xf>
    <xf numFmtId="191" fontId="7" fillId="4" borderId="1" xfId="0" applyNumberFormat="1" applyFont="1" applyFill="1" applyBorder="1" applyAlignment="1">
      <alignment horizontal="center" vertical="center"/>
    </xf>
    <xf numFmtId="205" fontId="7" fillId="4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9"/>
  <sheetViews>
    <sheetView workbookViewId="0" topLeftCell="A1">
      <selection activeCell="A226" sqref="A226"/>
    </sheetView>
  </sheetViews>
  <sheetFormatPr defaultColWidth="8.88671875" defaultRowHeight="13.5" outlineLevelRow="2"/>
  <cols>
    <col min="1" max="1" width="4.88671875" style="164" customWidth="1"/>
    <col min="2" max="2" width="10.10546875" style="176" customWidth="1"/>
    <col min="3" max="3" width="15.10546875" style="177" customWidth="1"/>
    <col min="4" max="4" width="63.5546875" style="180" customWidth="1"/>
    <col min="5" max="5" width="4.21484375" style="179" customWidth="1"/>
    <col min="6" max="16384" width="6.99609375" style="164" customWidth="1"/>
  </cols>
  <sheetData>
    <row r="1" spans="2:5" ht="14.25" customHeight="1">
      <c r="B1" s="165" t="s">
        <v>1084</v>
      </c>
      <c r="C1" s="166" t="s">
        <v>1085</v>
      </c>
      <c r="D1" s="167" t="s">
        <v>1086</v>
      </c>
      <c r="E1" s="165" t="s">
        <v>1087</v>
      </c>
    </row>
    <row r="2" spans="2:5" ht="12" collapsed="1">
      <c r="B2" s="198" t="s">
        <v>1088</v>
      </c>
      <c r="C2" s="198"/>
      <c r="D2" s="169"/>
      <c r="E2" s="170"/>
    </row>
    <row r="3" spans="1:5" ht="11.25" hidden="1" outlineLevel="1" collapsed="1">
      <c r="A3" s="164">
        <v>1</v>
      </c>
      <c r="B3" s="171" t="s">
        <v>129</v>
      </c>
      <c r="C3" s="68" t="s">
        <v>130</v>
      </c>
      <c r="D3" s="172"/>
      <c r="E3" s="170"/>
    </row>
    <row r="4" spans="2:5" ht="12" hidden="1" outlineLevel="2">
      <c r="B4" s="171"/>
      <c r="C4" s="173" t="s">
        <v>697</v>
      </c>
      <c r="D4" s="174" t="s">
        <v>698</v>
      </c>
      <c r="E4" s="170"/>
    </row>
    <row r="5" spans="2:5" ht="12" hidden="1" outlineLevel="2">
      <c r="B5" s="171"/>
      <c r="C5" s="173" t="s">
        <v>699</v>
      </c>
      <c r="D5" s="174" t="s">
        <v>700</v>
      </c>
      <c r="E5" s="170"/>
    </row>
    <row r="6" spans="1:5" ht="11.25" hidden="1" outlineLevel="1" collapsed="1">
      <c r="A6" s="164">
        <v>2</v>
      </c>
      <c r="B6" s="171" t="s">
        <v>131</v>
      </c>
      <c r="C6" s="68" t="s">
        <v>132</v>
      </c>
      <c r="D6" s="172"/>
      <c r="E6" s="170"/>
    </row>
    <row r="7" spans="2:5" ht="12" hidden="1" outlineLevel="2">
      <c r="B7" s="171"/>
      <c r="C7" s="173" t="s">
        <v>697</v>
      </c>
      <c r="D7" s="174" t="s">
        <v>1089</v>
      </c>
      <c r="E7" s="170"/>
    </row>
    <row r="8" spans="2:5" ht="90" hidden="1" outlineLevel="2">
      <c r="B8" s="171"/>
      <c r="C8" s="173" t="s">
        <v>699</v>
      </c>
      <c r="D8" s="169" t="s">
        <v>1090</v>
      </c>
      <c r="E8" s="170"/>
    </row>
    <row r="9" spans="1:5" ht="11.25" hidden="1" outlineLevel="1" collapsed="1">
      <c r="A9" s="164">
        <v>3</v>
      </c>
      <c r="B9" s="171" t="s">
        <v>701</v>
      </c>
      <c r="C9" s="68" t="s">
        <v>702</v>
      </c>
      <c r="D9" s="172"/>
      <c r="E9" s="170"/>
    </row>
    <row r="10" spans="2:5" ht="12" hidden="1" outlineLevel="2">
      <c r="B10" s="171"/>
      <c r="C10" s="173" t="s">
        <v>697</v>
      </c>
      <c r="D10" s="174" t="s">
        <v>703</v>
      </c>
      <c r="E10" s="170"/>
    </row>
    <row r="11" spans="2:5" ht="33.75" hidden="1" outlineLevel="2">
      <c r="B11" s="171"/>
      <c r="C11" s="173" t="s">
        <v>699</v>
      </c>
      <c r="D11" s="169" t="s">
        <v>1091</v>
      </c>
      <c r="E11" s="170"/>
    </row>
    <row r="12" spans="1:5" ht="11.25" hidden="1" outlineLevel="1" collapsed="1">
      <c r="A12" s="164">
        <v>4</v>
      </c>
      <c r="B12" s="171" t="s">
        <v>133</v>
      </c>
      <c r="C12" s="68" t="s">
        <v>134</v>
      </c>
      <c r="D12" s="172"/>
      <c r="E12" s="170"/>
    </row>
    <row r="13" spans="2:5" ht="11.25" hidden="1" outlineLevel="2">
      <c r="B13" s="171"/>
      <c r="C13" s="173" t="s">
        <v>697</v>
      </c>
      <c r="D13" s="169" t="s">
        <v>1092</v>
      </c>
      <c r="E13" s="170"/>
    </row>
    <row r="14" spans="2:5" ht="45" hidden="1" outlineLevel="2">
      <c r="B14" s="171"/>
      <c r="C14" s="173" t="s">
        <v>699</v>
      </c>
      <c r="D14" s="169" t="s">
        <v>1093</v>
      </c>
      <c r="E14" s="170"/>
    </row>
    <row r="15" spans="2:5" ht="11.25" hidden="1" outlineLevel="1" collapsed="1">
      <c r="B15" s="169" t="s">
        <v>704</v>
      </c>
      <c r="C15" s="68" t="s">
        <v>705</v>
      </c>
      <c r="D15" s="172"/>
      <c r="E15" s="170" t="s">
        <v>1094</v>
      </c>
    </row>
    <row r="16" spans="2:5" ht="11.25" hidden="1" outlineLevel="2">
      <c r="B16" s="171"/>
      <c r="C16" s="173" t="s">
        <v>697</v>
      </c>
      <c r="D16" s="169" t="s">
        <v>1095</v>
      </c>
      <c r="E16" s="170"/>
    </row>
    <row r="17" spans="2:5" ht="11.25" hidden="1" outlineLevel="2">
      <c r="B17" s="171"/>
      <c r="C17" s="173" t="s">
        <v>699</v>
      </c>
      <c r="D17" s="169" t="s">
        <v>753</v>
      </c>
      <c r="E17" s="170"/>
    </row>
    <row r="18" spans="1:5" ht="11.25" hidden="1" outlineLevel="1" collapsed="1">
      <c r="A18" s="164">
        <v>5</v>
      </c>
      <c r="B18" s="171" t="s">
        <v>135</v>
      </c>
      <c r="C18" s="68" t="s">
        <v>136</v>
      </c>
      <c r="D18" s="172"/>
      <c r="E18" s="170"/>
    </row>
    <row r="19" spans="2:5" ht="11.25" hidden="1" outlineLevel="2">
      <c r="B19" s="171"/>
      <c r="C19" s="173" t="s">
        <v>697</v>
      </c>
      <c r="D19" s="169" t="s">
        <v>754</v>
      </c>
      <c r="E19" s="170"/>
    </row>
    <row r="20" spans="2:5" ht="56.25" hidden="1" outlineLevel="2">
      <c r="B20" s="171"/>
      <c r="C20" s="173" t="s">
        <v>699</v>
      </c>
      <c r="D20" s="169" t="s">
        <v>755</v>
      </c>
      <c r="E20" s="170"/>
    </row>
    <row r="21" spans="1:5" ht="11.25" hidden="1" outlineLevel="1" collapsed="1">
      <c r="A21" s="164">
        <v>9</v>
      </c>
      <c r="B21" s="171" t="s">
        <v>137</v>
      </c>
      <c r="C21" s="68" t="s">
        <v>141</v>
      </c>
      <c r="D21" s="172"/>
      <c r="E21" s="170"/>
    </row>
    <row r="22" spans="2:5" ht="11.25" hidden="1" outlineLevel="2">
      <c r="B22" s="169"/>
      <c r="C22" s="173" t="s">
        <v>697</v>
      </c>
      <c r="D22" s="169" t="s">
        <v>756</v>
      </c>
      <c r="E22" s="170"/>
    </row>
    <row r="23" spans="2:5" ht="33.75" hidden="1" outlineLevel="2">
      <c r="B23" s="169"/>
      <c r="C23" s="173" t="s">
        <v>699</v>
      </c>
      <c r="D23" s="169" t="s">
        <v>757</v>
      </c>
      <c r="E23" s="170"/>
    </row>
    <row r="24" spans="2:5" ht="11.25" hidden="1" outlineLevel="1" collapsed="1">
      <c r="B24" s="169" t="s">
        <v>706</v>
      </c>
      <c r="C24" s="68" t="s">
        <v>707</v>
      </c>
      <c r="D24" s="172"/>
      <c r="E24" s="170"/>
    </row>
    <row r="25" spans="2:5" ht="11.25" hidden="1" outlineLevel="2">
      <c r="B25" s="169"/>
      <c r="C25" s="173" t="s">
        <v>697</v>
      </c>
      <c r="D25" s="169" t="s">
        <v>758</v>
      </c>
      <c r="E25" s="170"/>
    </row>
    <row r="26" spans="2:5" ht="33.75" hidden="1" outlineLevel="2">
      <c r="B26" s="169"/>
      <c r="C26" s="173" t="s">
        <v>699</v>
      </c>
      <c r="D26" s="169" t="s">
        <v>759</v>
      </c>
      <c r="E26" s="170"/>
    </row>
    <row r="27" spans="2:5" ht="11.25" hidden="1" outlineLevel="1" collapsed="1">
      <c r="B27" s="169" t="s">
        <v>708</v>
      </c>
      <c r="C27" s="68" t="s">
        <v>709</v>
      </c>
      <c r="D27" s="172"/>
      <c r="E27" s="170"/>
    </row>
    <row r="28" spans="2:5" ht="11.25" hidden="1" outlineLevel="2">
      <c r="B28" s="169"/>
      <c r="C28" s="173" t="s">
        <v>697</v>
      </c>
      <c r="D28" s="169" t="s">
        <v>760</v>
      </c>
      <c r="E28" s="170"/>
    </row>
    <row r="29" spans="2:5" ht="33.75" hidden="1" outlineLevel="2">
      <c r="B29" s="169"/>
      <c r="C29" s="173" t="s">
        <v>699</v>
      </c>
      <c r="D29" s="169" t="s">
        <v>761</v>
      </c>
      <c r="E29" s="170"/>
    </row>
    <row r="30" spans="1:5" ht="11.25" hidden="1" outlineLevel="1" collapsed="1">
      <c r="A30" s="164">
        <v>7</v>
      </c>
      <c r="B30" s="171" t="s">
        <v>142</v>
      </c>
      <c r="C30" s="68" t="s">
        <v>143</v>
      </c>
      <c r="D30" s="172"/>
      <c r="E30" s="170"/>
    </row>
    <row r="31" spans="2:5" ht="11.25" hidden="1" outlineLevel="2">
      <c r="B31" s="169"/>
      <c r="C31" s="173" t="s">
        <v>697</v>
      </c>
      <c r="D31" s="169" t="s">
        <v>762</v>
      </c>
      <c r="E31" s="170"/>
    </row>
    <row r="32" spans="2:5" ht="45" hidden="1" outlineLevel="2">
      <c r="B32" s="169"/>
      <c r="C32" s="173" t="s">
        <v>699</v>
      </c>
      <c r="D32" s="169" t="s">
        <v>763</v>
      </c>
      <c r="E32" s="170"/>
    </row>
    <row r="33" spans="2:5" ht="11.25" hidden="1" outlineLevel="1" collapsed="1">
      <c r="B33" s="169" t="s">
        <v>710</v>
      </c>
      <c r="C33" s="68" t="s">
        <v>711</v>
      </c>
      <c r="D33" s="172"/>
      <c r="E33" s="170"/>
    </row>
    <row r="34" spans="2:5" ht="11.25" hidden="1" outlineLevel="2">
      <c r="B34" s="169"/>
      <c r="C34" s="173" t="s">
        <v>697</v>
      </c>
      <c r="D34" s="169" t="s">
        <v>764</v>
      </c>
      <c r="E34" s="170"/>
    </row>
    <row r="35" spans="2:5" ht="33.75" hidden="1" outlineLevel="2">
      <c r="B35" s="169"/>
      <c r="C35" s="173" t="s">
        <v>699</v>
      </c>
      <c r="D35" s="169" t="s">
        <v>765</v>
      </c>
      <c r="E35" s="170"/>
    </row>
    <row r="36" spans="1:5" ht="11.25" hidden="1" outlineLevel="1" collapsed="1">
      <c r="A36" s="164">
        <v>8</v>
      </c>
      <c r="B36" s="171" t="s">
        <v>712</v>
      </c>
      <c r="C36" s="68" t="s">
        <v>713</v>
      </c>
      <c r="D36" s="172"/>
      <c r="E36" s="170"/>
    </row>
    <row r="37" spans="2:5" ht="11.25" hidden="1" outlineLevel="2">
      <c r="B37" s="169"/>
      <c r="C37" s="173" t="s">
        <v>697</v>
      </c>
      <c r="D37" s="169" t="s">
        <v>766</v>
      </c>
      <c r="E37" s="170"/>
    </row>
    <row r="38" spans="2:5" ht="33.75" hidden="1" outlineLevel="2">
      <c r="B38" s="169"/>
      <c r="C38" s="173" t="s">
        <v>699</v>
      </c>
      <c r="D38" s="169" t="s">
        <v>767</v>
      </c>
      <c r="E38" s="170"/>
    </row>
    <row r="39" spans="2:5" ht="11.25" hidden="1" outlineLevel="1" collapsed="1">
      <c r="B39" s="169" t="s">
        <v>714</v>
      </c>
      <c r="C39" s="68" t="s">
        <v>715</v>
      </c>
      <c r="D39" s="172"/>
      <c r="E39" s="170"/>
    </row>
    <row r="40" spans="2:5" ht="11.25" hidden="1" outlineLevel="2">
      <c r="B40" s="169"/>
      <c r="C40" s="173" t="s">
        <v>697</v>
      </c>
      <c r="D40" s="169" t="s">
        <v>768</v>
      </c>
      <c r="E40" s="170"/>
    </row>
    <row r="41" spans="2:5" ht="33.75" hidden="1" outlineLevel="2">
      <c r="B41" s="169"/>
      <c r="C41" s="173" t="s">
        <v>699</v>
      </c>
      <c r="D41" s="169" t="s">
        <v>769</v>
      </c>
      <c r="E41" s="170"/>
    </row>
    <row r="42" spans="2:5" ht="11.25" hidden="1" outlineLevel="1" collapsed="1">
      <c r="B42" s="169" t="s">
        <v>716</v>
      </c>
      <c r="C42" s="68" t="s">
        <v>717</v>
      </c>
      <c r="D42" s="172"/>
      <c r="E42" s="170"/>
    </row>
    <row r="43" spans="2:5" ht="11.25" hidden="1" outlineLevel="2">
      <c r="B43" s="169"/>
      <c r="C43" s="173" t="s">
        <v>697</v>
      </c>
      <c r="D43" s="169" t="s">
        <v>770</v>
      </c>
      <c r="E43" s="170"/>
    </row>
    <row r="44" spans="2:5" ht="33.75" hidden="1" outlineLevel="2">
      <c r="B44" s="169"/>
      <c r="C44" s="173" t="s">
        <v>699</v>
      </c>
      <c r="D44" s="169" t="s">
        <v>771</v>
      </c>
      <c r="E44" s="170"/>
    </row>
    <row r="45" spans="2:5" ht="11.25" hidden="1" outlineLevel="1" collapsed="1">
      <c r="B45" s="169" t="s">
        <v>718</v>
      </c>
      <c r="C45" s="68" t="s">
        <v>719</v>
      </c>
      <c r="D45" s="172"/>
      <c r="E45" s="170"/>
    </row>
    <row r="46" spans="2:5" ht="11.25" hidden="1" outlineLevel="2">
      <c r="B46" s="169"/>
      <c r="C46" s="173" t="s">
        <v>697</v>
      </c>
      <c r="D46" s="169" t="s">
        <v>772</v>
      </c>
      <c r="E46" s="170"/>
    </row>
    <row r="47" spans="2:5" ht="22.5" hidden="1" outlineLevel="2">
      <c r="B47" s="169"/>
      <c r="C47" s="173" t="s">
        <v>699</v>
      </c>
      <c r="D47" s="169" t="s">
        <v>773</v>
      </c>
      <c r="E47" s="170"/>
    </row>
    <row r="48" spans="1:5" ht="11.25" hidden="1" outlineLevel="1" collapsed="1">
      <c r="A48" s="164">
        <v>9</v>
      </c>
      <c r="B48" s="171" t="s">
        <v>144</v>
      </c>
      <c r="C48" s="68" t="s">
        <v>145</v>
      </c>
      <c r="D48" s="172"/>
      <c r="E48" s="170"/>
    </row>
    <row r="49" spans="2:5" ht="11.25" hidden="1" outlineLevel="2">
      <c r="B49" s="169"/>
      <c r="C49" s="173" t="s">
        <v>697</v>
      </c>
      <c r="D49" s="169" t="s">
        <v>774</v>
      </c>
      <c r="E49" s="170"/>
    </row>
    <row r="50" spans="2:5" ht="11.25" hidden="1" outlineLevel="2">
      <c r="B50" s="169"/>
      <c r="C50" s="173" t="s">
        <v>699</v>
      </c>
      <c r="D50" s="169" t="s">
        <v>774</v>
      </c>
      <c r="E50" s="170"/>
    </row>
    <row r="51" spans="1:5" ht="11.25" hidden="1" outlineLevel="1" collapsed="1">
      <c r="A51" s="164">
        <v>10</v>
      </c>
      <c r="B51" s="171" t="s">
        <v>720</v>
      </c>
      <c r="C51" s="68" t="s">
        <v>721</v>
      </c>
      <c r="D51" s="172"/>
      <c r="E51" s="170" t="s">
        <v>1094</v>
      </c>
    </row>
    <row r="52" spans="2:5" ht="11.25" hidden="1" outlineLevel="2">
      <c r="B52" s="169"/>
      <c r="C52" s="173" t="s">
        <v>697</v>
      </c>
      <c r="D52" s="169" t="s">
        <v>775</v>
      </c>
      <c r="E52" s="170"/>
    </row>
    <row r="53" spans="2:5" ht="33.75" hidden="1" outlineLevel="2">
      <c r="B53" s="169"/>
      <c r="C53" s="173" t="s">
        <v>699</v>
      </c>
      <c r="D53" s="169" t="s">
        <v>776</v>
      </c>
      <c r="E53" s="170"/>
    </row>
    <row r="54" spans="1:5" ht="11.25" hidden="1" outlineLevel="1" collapsed="1">
      <c r="A54" s="164">
        <v>11</v>
      </c>
      <c r="B54" s="171" t="s">
        <v>777</v>
      </c>
      <c r="C54" s="68" t="s">
        <v>778</v>
      </c>
      <c r="D54" s="172"/>
      <c r="E54" s="170"/>
    </row>
    <row r="55" spans="2:5" ht="11.25" hidden="1" outlineLevel="2">
      <c r="B55" s="169"/>
      <c r="C55" s="173" t="s">
        <v>697</v>
      </c>
      <c r="D55" s="169" t="s">
        <v>779</v>
      </c>
      <c r="E55" s="170"/>
    </row>
    <row r="56" spans="2:5" ht="45" hidden="1" outlineLevel="2">
      <c r="B56" s="169"/>
      <c r="C56" s="173" t="s">
        <v>699</v>
      </c>
      <c r="D56" s="169" t="s">
        <v>780</v>
      </c>
      <c r="E56" s="170"/>
    </row>
    <row r="57" spans="2:5" ht="11.25" hidden="1" outlineLevel="1" collapsed="1">
      <c r="B57" s="169" t="s">
        <v>722</v>
      </c>
      <c r="C57" s="68" t="s">
        <v>723</v>
      </c>
      <c r="D57" s="172"/>
      <c r="E57" s="170"/>
    </row>
    <row r="58" spans="2:5" ht="11.25" hidden="1" outlineLevel="2">
      <c r="B58" s="169"/>
      <c r="C58" s="173" t="s">
        <v>697</v>
      </c>
      <c r="D58" s="169" t="s">
        <v>781</v>
      </c>
      <c r="E58" s="170"/>
    </row>
    <row r="59" spans="2:5" ht="33.75" hidden="1" outlineLevel="2">
      <c r="B59" s="169"/>
      <c r="C59" s="173" t="s">
        <v>699</v>
      </c>
      <c r="D59" s="169" t="s">
        <v>782</v>
      </c>
      <c r="E59" s="170"/>
    </row>
    <row r="60" spans="1:5" ht="11.25" hidden="1" outlineLevel="1" collapsed="1">
      <c r="A60" s="164">
        <v>12</v>
      </c>
      <c r="B60" s="171" t="s">
        <v>146</v>
      </c>
      <c r="C60" s="68" t="s">
        <v>147</v>
      </c>
      <c r="D60" s="172"/>
      <c r="E60" s="170"/>
    </row>
    <row r="61" spans="2:5" ht="11.25" hidden="1" outlineLevel="2">
      <c r="B61" s="169"/>
      <c r="C61" s="173" t="s">
        <v>697</v>
      </c>
      <c r="D61" s="169" t="s">
        <v>783</v>
      </c>
      <c r="E61" s="170"/>
    </row>
    <row r="62" spans="2:5" ht="22.5" hidden="1" outlineLevel="2">
      <c r="B62" s="169"/>
      <c r="C62" s="173" t="s">
        <v>699</v>
      </c>
      <c r="D62" s="169" t="s">
        <v>784</v>
      </c>
      <c r="E62" s="170"/>
    </row>
    <row r="63" spans="1:5" ht="11.25" hidden="1" outlineLevel="1" collapsed="1">
      <c r="A63" s="164">
        <v>13</v>
      </c>
      <c r="B63" s="171" t="s">
        <v>724</v>
      </c>
      <c r="C63" s="68" t="s">
        <v>725</v>
      </c>
      <c r="D63" s="172"/>
      <c r="E63" s="170"/>
    </row>
    <row r="64" spans="2:5" ht="11.25" hidden="1" outlineLevel="2">
      <c r="B64" s="169"/>
      <c r="C64" s="173" t="s">
        <v>697</v>
      </c>
      <c r="D64" s="169" t="s">
        <v>785</v>
      </c>
      <c r="E64" s="170"/>
    </row>
    <row r="65" spans="2:5" ht="33.75" hidden="1" outlineLevel="2">
      <c r="B65" s="169"/>
      <c r="C65" s="173" t="s">
        <v>699</v>
      </c>
      <c r="D65" s="169" t="s">
        <v>786</v>
      </c>
      <c r="E65" s="170"/>
    </row>
    <row r="66" spans="2:5" ht="11.25" collapsed="1">
      <c r="B66" s="169"/>
      <c r="C66" s="68"/>
      <c r="D66" s="172"/>
      <c r="E66" s="170"/>
    </row>
    <row r="67" spans="2:5" ht="12" collapsed="1">
      <c r="B67" s="175" t="s">
        <v>787</v>
      </c>
      <c r="C67" s="68"/>
      <c r="D67" s="172"/>
      <c r="E67" s="170"/>
    </row>
    <row r="68" spans="2:5" ht="11.25" hidden="1" outlineLevel="1" collapsed="1">
      <c r="B68" s="169" t="s">
        <v>726</v>
      </c>
      <c r="C68" s="68" t="s">
        <v>727</v>
      </c>
      <c r="D68" s="172"/>
      <c r="E68" s="170"/>
    </row>
    <row r="69" spans="2:5" ht="11.25" hidden="1" outlineLevel="2">
      <c r="B69" s="169"/>
      <c r="C69" s="173" t="s">
        <v>697</v>
      </c>
      <c r="D69" s="169" t="s">
        <v>788</v>
      </c>
      <c r="E69" s="170"/>
    </row>
    <row r="70" spans="2:5" ht="11.25" hidden="1" outlineLevel="2">
      <c r="B70" s="169"/>
      <c r="C70" s="173" t="s">
        <v>699</v>
      </c>
      <c r="D70" s="169" t="s">
        <v>789</v>
      </c>
      <c r="E70" s="170"/>
    </row>
    <row r="71" spans="2:5" ht="11.25" hidden="1" outlineLevel="1" collapsed="1">
      <c r="B71" s="169" t="s">
        <v>728</v>
      </c>
      <c r="C71" s="68" t="s">
        <v>729</v>
      </c>
      <c r="D71" s="172"/>
      <c r="E71" s="170"/>
    </row>
    <row r="72" spans="2:5" ht="22.5" hidden="1" outlineLevel="2">
      <c r="B72" s="169"/>
      <c r="C72" s="173" t="s">
        <v>697</v>
      </c>
      <c r="D72" s="169" t="s">
        <v>790</v>
      </c>
      <c r="E72" s="170"/>
    </row>
    <row r="73" spans="2:5" ht="22.5" hidden="1" outlineLevel="2">
      <c r="B73" s="169"/>
      <c r="C73" s="173" t="s">
        <v>699</v>
      </c>
      <c r="D73" s="169" t="s">
        <v>791</v>
      </c>
      <c r="E73" s="170"/>
    </row>
    <row r="74" spans="2:5" ht="11.25" hidden="1" outlineLevel="1" collapsed="1">
      <c r="B74" s="169" t="s">
        <v>730</v>
      </c>
      <c r="C74" s="68" t="s">
        <v>731</v>
      </c>
      <c r="D74" s="172"/>
      <c r="E74" s="170" t="s">
        <v>1094</v>
      </c>
    </row>
    <row r="75" spans="2:5" ht="11.25" hidden="1" outlineLevel="2">
      <c r="B75" s="169"/>
      <c r="C75" s="173" t="s">
        <v>697</v>
      </c>
      <c r="D75" s="169" t="s">
        <v>792</v>
      </c>
      <c r="E75" s="170"/>
    </row>
    <row r="76" spans="2:5" ht="22.5" hidden="1" outlineLevel="2">
      <c r="B76" s="169"/>
      <c r="C76" s="173" t="s">
        <v>699</v>
      </c>
      <c r="D76" s="169" t="s">
        <v>793</v>
      </c>
      <c r="E76" s="170"/>
    </row>
    <row r="77" spans="2:5" ht="11.25" hidden="1" outlineLevel="1" collapsed="1">
      <c r="B77" s="169" t="s">
        <v>732</v>
      </c>
      <c r="C77" s="68" t="s">
        <v>733</v>
      </c>
      <c r="D77" s="172"/>
      <c r="E77" s="170"/>
    </row>
    <row r="78" spans="2:5" ht="11.25" hidden="1" outlineLevel="2">
      <c r="B78" s="169"/>
      <c r="C78" s="173" t="s">
        <v>697</v>
      </c>
      <c r="D78" s="169" t="s">
        <v>794</v>
      </c>
      <c r="E78" s="170"/>
    </row>
    <row r="79" spans="2:5" ht="22.5" hidden="1" outlineLevel="2">
      <c r="B79" s="169"/>
      <c r="C79" s="173" t="s">
        <v>699</v>
      </c>
      <c r="D79" s="169" t="s">
        <v>795</v>
      </c>
      <c r="E79" s="170"/>
    </row>
    <row r="80" spans="1:5" ht="11.25" hidden="1" outlineLevel="1" collapsed="1">
      <c r="A80" s="164">
        <v>14</v>
      </c>
      <c r="B80" s="171" t="s">
        <v>734</v>
      </c>
      <c r="C80" s="68" t="s">
        <v>735</v>
      </c>
      <c r="D80" s="172"/>
      <c r="E80" s="170"/>
    </row>
    <row r="81" spans="2:5" ht="11.25" hidden="1" outlineLevel="2">
      <c r="B81" s="169"/>
      <c r="C81" s="173" t="s">
        <v>697</v>
      </c>
      <c r="D81" s="169" t="s">
        <v>796</v>
      </c>
      <c r="E81" s="170"/>
    </row>
    <row r="82" spans="2:5" ht="22.5" hidden="1" outlineLevel="2">
      <c r="B82" s="169"/>
      <c r="C82" s="173" t="s">
        <v>699</v>
      </c>
      <c r="D82" s="169" t="s">
        <v>797</v>
      </c>
      <c r="E82" s="170"/>
    </row>
    <row r="83" spans="2:5" ht="11.25" hidden="1" outlineLevel="1" collapsed="1">
      <c r="B83" s="169" t="s">
        <v>736</v>
      </c>
      <c r="C83" s="68" t="s">
        <v>737</v>
      </c>
      <c r="D83" s="172"/>
      <c r="E83" s="170" t="s">
        <v>1094</v>
      </c>
    </row>
    <row r="84" spans="2:5" ht="11.25" hidden="1" outlineLevel="2">
      <c r="B84" s="169"/>
      <c r="C84" s="173" t="s">
        <v>697</v>
      </c>
      <c r="D84" s="169" t="s">
        <v>798</v>
      </c>
      <c r="E84" s="170"/>
    </row>
    <row r="85" spans="2:5" ht="33.75" hidden="1" outlineLevel="2">
      <c r="B85" s="169"/>
      <c r="C85" s="173" t="s">
        <v>699</v>
      </c>
      <c r="D85" s="169" t="s">
        <v>799</v>
      </c>
      <c r="E85" s="170"/>
    </row>
    <row r="86" spans="1:5" ht="11.25" hidden="1" outlineLevel="1" collapsed="1">
      <c r="A86" s="164">
        <v>15</v>
      </c>
      <c r="B86" s="171" t="s">
        <v>738</v>
      </c>
      <c r="C86" s="68" t="s">
        <v>739</v>
      </c>
      <c r="D86" s="172"/>
      <c r="E86" s="170"/>
    </row>
    <row r="87" spans="2:5" ht="11.25" hidden="1" outlineLevel="2">
      <c r="B87" s="169"/>
      <c r="C87" s="173" t="s">
        <v>697</v>
      </c>
      <c r="D87" s="169" t="s">
        <v>800</v>
      </c>
      <c r="E87" s="170"/>
    </row>
    <row r="88" spans="2:5" ht="33.75" hidden="1" outlineLevel="2">
      <c r="B88" s="169"/>
      <c r="C88" s="173" t="s">
        <v>699</v>
      </c>
      <c r="D88" s="169" t="s">
        <v>801</v>
      </c>
      <c r="E88" s="170"/>
    </row>
    <row r="89" spans="1:5" ht="11.25" hidden="1" outlineLevel="1" collapsed="1">
      <c r="A89" s="164">
        <v>16</v>
      </c>
      <c r="B89" s="171" t="s">
        <v>149</v>
      </c>
      <c r="C89" s="68" t="s">
        <v>150</v>
      </c>
      <c r="D89" s="172"/>
      <c r="E89" s="170" t="s">
        <v>1094</v>
      </c>
    </row>
    <row r="90" spans="2:5" ht="22.5" hidden="1" outlineLevel="2">
      <c r="B90" s="169"/>
      <c r="C90" s="173" t="s">
        <v>697</v>
      </c>
      <c r="D90" s="169" t="s">
        <v>802</v>
      </c>
      <c r="E90" s="170"/>
    </row>
    <row r="91" spans="2:5" ht="56.25" hidden="1" outlineLevel="2">
      <c r="B91" s="169"/>
      <c r="C91" s="173" t="s">
        <v>699</v>
      </c>
      <c r="D91" s="169" t="s">
        <v>803</v>
      </c>
      <c r="E91" s="170"/>
    </row>
    <row r="92" spans="2:5" ht="11.25" hidden="1" outlineLevel="1" collapsed="1">
      <c r="B92" s="169" t="s">
        <v>740</v>
      </c>
      <c r="C92" s="68" t="s">
        <v>741</v>
      </c>
      <c r="D92" s="172"/>
      <c r="E92" s="170" t="s">
        <v>1094</v>
      </c>
    </row>
    <row r="93" spans="2:5" ht="11.25" hidden="1" outlineLevel="2">
      <c r="B93" s="169"/>
      <c r="C93" s="173" t="s">
        <v>697</v>
      </c>
      <c r="D93" s="169" t="s">
        <v>804</v>
      </c>
      <c r="E93" s="170"/>
    </row>
    <row r="94" spans="2:5" ht="45" hidden="1" outlineLevel="2">
      <c r="B94" s="169"/>
      <c r="C94" s="173" t="s">
        <v>699</v>
      </c>
      <c r="D94" s="169" t="s">
        <v>805</v>
      </c>
      <c r="E94" s="170"/>
    </row>
    <row r="95" spans="2:5" ht="11.25" hidden="1" outlineLevel="1" collapsed="1">
      <c r="B95" s="169" t="s">
        <v>742</v>
      </c>
      <c r="C95" s="68" t="s">
        <v>743</v>
      </c>
      <c r="D95" s="172"/>
      <c r="E95" s="170"/>
    </row>
    <row r="96" spans="2:5" ht="11.25" hidden="1" outlineLevel="2">
      <c r="B96" s="169"/>
      <c r="C96" s="173" t="s">
        <v>697</v>
      </c>
      <c r="D96" s="169" t="s">
        <v>806</v>
      </c>
      <c r="E96" s="170"/>
    </row>
    <row r="97" spans="2:5" ht="11.25" hidden="1" outlineLevel="2">
      <c r="B97" s="169"/>
      <c r="C97" s="173" t="s">
        <v>699</v>
      </c>
      <c r="D97" s="169" t="s">
        <v>807</v>
      </c>
      <c r="E97" s="170"/>
    </row>
    <row r="98" spans="1:5" ht="11.25" hidden="1" outlineLevel="1" collapsed="1">
      <c r="A98" s="164">
        <v>17</v>
      </c>
      <c r="B98" s="171" t="s">
        <v>151</v>
      </c>
      <c r="C98" s="68" t="s">
        <v>808</v>
      </c>
      <c r="D98" s="172"/>
      <c r="E98" s="170"/>
    </row>
    <row r="99" spans="2:5" ht="22.5" hidden="1" outlineLevel="2">
      <c r="B99" s="169"/>
      <c r="C99" s="173" t="s">
        <v>697</v>
      </c>
      <c r="D99" s="169" t="s">
        <v>809</v>
      </c>
      <c r="E99" s="170"/>
    </row>
    <row r="100" spans="2:5" ht="22.5" hidden="1" outlineLevel="2">
      <c r="B100" s="169"/>
      <c r="C100" s="173" t="s">
        <v>699</v>
      </c>
      <c r="D100" s="169" t="s">
        <v>810</v>
      </c>
      <c r="E100" s="170"/>
    </row>
    <row r="101" spans="1:5" ht="11.25" hidden="1" outlineLevel="1" collapsed="1">
      <c r="A101" s="164">
        <v>18</v>
      </c>
      <c r="B101" s="171" t="s">
        <v>153</v>
      </c>
      <c r="C101" s="68" t="s">
        <v>154</v>
      </c>
      <c r="D101" s="172"/>
      <c r="E101" s="170"/>
    </row>
    <row r="102" spans="2:5" ht="22.5" hidden="1" outlineLevel="2">
      <c r="B102" s="169"/>
      <c r="C102" s="173" t="s">
        <v>697</v>
      </c>
      <c r="D102" s="169" t="s">
        <v>811</v>
      </c>
      <c r="E102" s="170"/>
    </row>
    <row r="103" spans="2:5" ht="22.5" hidden="1" outlineLevel="2">
      <c r="B103" s="169"/>
      <c r="C103" s="173" t="s">
        <v>699</v>
      </c>
      <c r="D103" s="169" t="s">
        <v>812</v>
      </c>
      <c r="E103" s="170"/>
    </row>
    <row r="104" spans="1:5" ht="11.25" hidden="1" outlineLevel="1" collapsed="1">
      <c r="A104" s="164">
        <v>19</v>
      </c>
      <c r="B104" s="171" t="s">
        <v>155</v>
      </c>
      <c r="C104" s="68" t="s">
        <v>156</v>
      </c>
      <c r="D104" s="172"/>
      <c r="E104" s="170"/>
    </row>
    <row r="105" spans="2:5" ht="11.25" hidden="1" outlineLevel="2">
      <c r="B105" s="169"/>
      <c r="C105" s="173" t="s">
        <v>697</v>
      </c>
      <c r="D105" s="169" t="s">
        <v>813</v>
      </c>
      <c r="E105" s="170"/>
    </row>
    <row r="106" spans="2:5" ht="22.5" hidden="1" outlineLevel="2">
      <c r="B106" s="169"/>
      <c r="C106" s="173" t="s">
        <v>699</v>
      </c>
      <c r="D106" s="169" t="s">
        <v>814</v>
      </c>
      <c r="E106" s="170"/>
    </row>
    <row r="107" spans="1:5" ht="11.25" hidden="1" outlineLevel="1" collapsed="1">
      <c r="A107" s="164">
        <v>20</v>
      </c>
      <c r="B107" s="171" t="s">
        <v>157</v>
      </c>
      <c r="C107" s="68" t="s">
        <v>158</v>
      </c>
      <c r="D107" s="172"/>
      <c r="E107" s="170"/>
    </row>
    <row r="108" spans="2:5" ht="22.5" hidden="1" outlineLevel="2">
      <c r="B108" s="169"/>
      <c r="C108" s="173" t="s">
        <v>697</v>
      </c>
      <c r="D108" s="169" t="s">
        <v>815</v>
      </c>
      <c r="E108" s="170"/>
    </row>
    <row r="109" spans="2:5" ht="45" hidden="1" outlineLevel="2">
      <c r="B109" s="169"/>
      <c r="C109" s="173" t="s">
        <v>699</v>
      </c>
      <c r="D109" s="169" t="s">
        <v>816</v>
      </c>
      <c r="E109" s="170"/>
    </row>
    <row r="110" spans="2:5" ht="11.25" hidden="1" outlineLevel="1" collapsed="1">
      <c r="B110" s="169" t="s">
        <v>744</v>
      </c>
      <c r="C110" s="68" t="s">
        <v>745</v>
      </c>
      <c r="D110" s="172"/>
      <c r="E110" s="170" t="s">
        <v>1094</v>
      </c>
    </row>
    <row r="111" spans="2:5" ht="11.25" hidden="1" outlineLevel="2">
      <c r="B111" s="169"/>
      <c r="C111" s="173" t="s">
        <v>697</v>
      </c>
      <c r="D111" s="169" t="s">
        <v>817</v>
      </c>
      <c r="E111" s="170"/>
    </row>
    <row r="112" spans="2:5" ht="33.75" hidden="1" outlineLevel="2">
      <c r="B112" s="169"/>
      <c r="C112" s="173" t="s">
        <v>699</v>
      </c>
      <c r="D112" s="169" t="s">
        <v>818</v>
      </c>
      <c r="E112" s="170"/>
    </row>
    <row r="113" spans="1:5" ht="11.25" hidden="1" outlineLevel="1" collapsed="1">
      <c r="A113" s="164">
        <v>21</v>
      </c>
      <c r="B113" s="171" t="s">
        <v>746</v>
      </c>
      <c r="C113" s="68" t="s">
        <v>819</v>
      </c>
      <c r="D113" s="172"/>
      <c r="E113" s="170" t="s">
        <v>1094</v>
      </c>
    </row>
    <row r="114" spans="2:5" ht="11.25" hidden="1" outlineLevel="2">
      <c r="B114" s="169"/>
      <c r="C114" s="173" t="s">
        <v>697</v>
      </c>
      <c r="D114" s="169" t="s">
        <v>820</v>
      </c>
      <c r="E114" s="170"/>
    </row>
    <row r="115" spans="2:5" ht="33.75" hidden="1" outlineLevel="2">
      <c r="B115" s="169"/>
      <c r="C115" s="173" t="s">
        <v>699</v>
      </c>
      <c r="D115" s="169" t="s">
        <v>821</v>
      </c>
      <c r="E115" s="170"/>
    </row>
    <row r="116" spans="1:5" ht="11.25" hidden="1" outlineLevel="1" collapsed="1">
      <c r="A116" s="164">
        <v>22</v>
      </c>
      <c r="B116" s="171" t="s">
        <v>747</v>
      </c>
      <c r="C116" s="68" t="s">
        <v>748</v>
      </c>
      <c r="D116" s="172"/>
      <c r="E116" s="170" t="s">
        <v>1094</v>
      </c>
    </row>
    <row r="117" spans="2:5" ht="22.5" hidden="1" outlineLevel="2">
      <c r="B117" s="169"/>
      <c r="C117" s="173" t="s">
        <v>697</v>
      </c>
      <c r="D117" s="169" t="s">
        <v>822</v>
      </c>
      <c r="E117" s="170"/>
    </row>
    <row r="118" spans="2:5" ht="45" hidden="1" outlineLevel="2">
      <c r="B118" s="169"/>
      <c r="C118" s="173" t="s">
        <v>699</v>
      </c>
      <c r="D118" s="169" t="s">
        <v>823</v>
      </c>
      <c r="E118" s="170"/>
    </row>
    <row r="119" spans="2:5" ht="11.25" hidden="1" outlineLevel="1" collapsed="1">
      <c r="B119" s="169" t="s">
        <v>159</v>
      </c>
      <c r="C119" s="68" t="s">
        <v>160</v>
      </c>
      <c r="D119" s="172"/>
      <c r="E119" s="170" t="s">
        <v>1094</v>
      </c>
    </row>
    <row r="120" spans="2:5" ht="11.25" hidden="1" outlineLevel="2">
      <c r="B120" s="169"/>
      <c r="C120" s="173" t="s">
        <v>697</v>
      </c>
      <c r="D120" s="169" t="s">
        <v>824</v>
      </c>
      <c r="E120" s="170"/>
    </row>
    <row r="121" spans="2:5" ht="11.25" hidden="1" outlineLevel="2">
      <c r="B121" s="169"/>
      <c r="C121" s="173" t="s">
        <v>699</v>
      </c>
      <c r="D121" s="169" t="s">
        <v>825</v>
      </c>
      <c r="E121" s="170"/>
    </row>
    <row r="122" spans="1:5" ht="11.25" hidden="1" outlineLevel="1" collapsed="1">
      <c r="A122" s="164">
        <v>23</v>
      </c>
      <c r="B122" s="171" t="s">
        <v>161</v>
      </c>
      <c r="C122" s="68" t="s">
        <v>162</v>
      </c>
      <c r="D122" s="172"/>
      <c r="E122" s="170"/>
    </row>
    <row r="123" spans="2:5" ht="22.5" hidden="1" outlineLevel="2">
      <c r="B123" s="169"/>
      <c r="C123" s="173" t="s">
        <v>697</v>
      </c>
      <c r="D123" s="169" t="s">
        <v>827</v>
      </c>
      <c r="E123" s="170"/>
    </row>
    <row r="124" spans="2:5" ht="33.75" hidden="1" outlineLevel="2">
      <c r="B124" s="169"/>
      <c r="C124" s="173" t="s">
        <v>699</v>
      </c>
      <c r="D124" s="169" t="s">
        <v>828</v>
      </c>
      <c r="E124" s="170"/>
    </row>
    <row r="125" spans="2:5" ht="11.25" hidden="1" outlineLevel="1" collapsed="1">
      <c r="B125" s="169" t="s">
        <v>749</v>
      </c>
      <c r="C125" s="68" t="s">
        <v>750</v>
      </c>
      <c r="D125" s="172"/>
      <c r="E125" s="170" t="s">
        <v>1094</v>
      </c>
    </row>
    <row r="126" spans="2:5" ht="22.5" hidden="1" outlineLevel="2">
      <c r="B126" s="169"/>
      <c r="C126" s="173" t="s">
        <v>697</v>
      </c>
      <c r="D126" s="169" t="s">
        <v>829</v>
      </c>
      <c r="E126" s="170"/>
    </row>
    <row r="127" spans="2:5" ht="33.75" hidden="1" outlineLevel="2">
      <c r="B127" s="169"/>
      <c r="C127" s="173" t="s">
        <v>699</v>
      </c>
      <c r="D127" s="169" t="s">
        <v>830</v>
      </c>
      <c r="E127" s="170"/>
    </row>
    <row r="128" spans="1:5" ht="11.25" hidden="1" outlineLevel="1" collapsed="1">
      <c r="A128" s="164">
        <v>24</v>
      </c>
      <c r="B128" s="171" t="s">
        <v>751</v>
      </c>
      <c r="C128" s="68" t="s">
        <v>752</v>
      </c>
      <c r="D128" s="172"/>
      <c r="E128" s="170" t="s">
        <v>1094</v>
      </c>
    </row>
    <row r="129" spans="2:5" ht="11.25" hidden="1" outlineLevel="2">
      <c r="B129" s="169"/>
      <c r="C129" s="173" t="s">
        <v>697</v>
      </c>
      <c r="D129" s="169" t="s">
        <v>831</v>
      </c>
      <c r="E129" s="170"/>
    </row>
    <row r="130" spans="2:5" ht="22.5" hidden="1" outlineLevel="2">
      <c r="B130" s="169"/>
      <c r="C130" s="173" t="s">
        <v>699</v>
      </c>
      <c r="D130" s="169" t="s">
        <v>832</v>
      </c>
      <c r="E130" s="170"/>
    </row>
    <row r="131" spans="2:5" ht="11.25" hidden="1" outlineLevel="1" collapsed="1">
      <c r="B131" s="169" t="s">
        <v>1096</v>
      </c>
      <c r="C131" s="68" t="s">
        <v>1097</v>
      </c>
      <c r="D131" s="172"/>
      <c r="E131" s="170"/>
    </row>
    <row r="132" spans="2:5" ht="11.25" hidden="1" outlineLevel="2">
      <c r="B132" s="169"/>
      <c r="C132" s="173" t="s">
        <v>697</v>
      </c>
      <c r="D132" s="169" t="s">
        <v>833</v>
      </c>
      <c r="E132" s="170"/>
    </row>
    <row r="133" spans="2:5" ht="45" hidden="1" outlineLevel="2">
      <c r="B133" s="169"/>
      <c r="C133" s="173" t="s">
        <v>699</v>
      </c>
      <c r="D133" s="169" t="s">
        <v>834</v>
      </c>
      <c r="E133" s="170"/>
    </row>
    <row r="134" spans="1:5" ht="11.25" hidden="1" outlineLevel="1" collapsed="1">
      <c r="A134" s="164">
        <v>25</v>
      </c>
      <c r="B134" s="171" t="s">
        <v>1098</v>
      </c>
      <c r="C134" s="68" t="s">
        <v>1099</v>
      </c>
      <c r="D134" s="172"/>
      <c r="E134" s="170" t="s">
        <v>1094</v>
      </c>
    </row>
    <row r="135" spans="2:5" ht="11.25" hidden="1" outlineLevel="2">
      <c r="B135" s="169"/>
      <c r="C135" s="173" t="s">
        <v>697</v>
      </c>
      <c r="D135" s="169" t="s">
        <v>835</v>
      </c>
      <c r="E135" s="170"/>
    </row>
    <row r="136" spans="2:5" ht="22.5" hidden="1" outlineLevel="2">
      <c r="B136" s="169"/>
      <c r="C136" s="173" t="s">
        <v>699</v>
      </c>
      <c r="D136" s="169" t="s">
        <v>836</v>
      </c>
      <c r="E136" s="170"/>
    </row>
    <row r="137" spans="1:5" ht="11.25" hidden="1" outlineLevel="1" collapsed="1">
      <c r="A137" s="164">
        <v>26</v>
      </c>
      <c r="B137" s="171" t="s">
        <v>163</v>
      </c>
      <c r="C137" s="68" t="s">
        <v>164</v>
      </c>
      <c r="D137" s="172"/>
      <c r="E137" s="170" t="s">
        <v>1094</v>
      </c>
    </row>
    <row r="138" spans="2:5" ht="11.25" hidden="1" outlineLevel="2">
      <c r="B138" s="169"/>
      <c r="C138" s="173" t="s">
        <v>697</v>
      </c>
      <c r="D138" s="169" t="s">
        <v>837</v>
      </c>
      <c r="E138" s="170"/>
    </row>
    <row r="139" spans="2:5" ht="11.25" hidden="1" outlineLevel="2">
      <c r="B139" s="169"/>
      <c r="C139" s="173" t="s">
        <v>699</v>
      </c>
      <c r="D139" s="169" t="s">
        <v>838</v>
      </c>
      <c r="E139" s="170"/>
    </row>
    <row r="140" spans="1:5" ht="11.25" hidden="1" outlineLevel="1" collapsed="1">
      <c r="A140" s="164">
        <v>27</v>
      </c>
      <c r="B140" s="171" t="s">
        <v>165</v>
      </c>
      <c r="C140" s="68" t="s">
        <v>166</v>
      </c>
      <c r="D140" s="172"/>
      <c r="E140" s="170"/>
    </row>
    <row r="141" spans="2:5" ht="11.25" hidden="1" outlineLevel="2">
      <c r="B141" s="169"/>
      <c r="C141" s="173" t="s">
        <v>697</v>
      </c>
      <c r="D141" s="169" t="s">
        <v>839</v>
      </c>
      <c r="E141" s="170"/>
    </row>
    <row r="142" spans="2:5" ht="11.25" hidden="1" outlineLevel="2">
      <c r="B142" s="169"/>
      <c r="C142" s="173" t="s">
        <v>699</v>
      </c>
      <c r="D142" s="169" t="s">
        <v>840</v>
      </c>
      <c r="E142" s="170"/>
    </row>
    <row r="143" spans="1:5" ht="11.25" hidden="1" outlineLevel="1" collapsed="1">
      <c r="A143" s="164">
        <v>28</v>
      </c>
      <c r="B143" s="171" t="s">
        <v>1100</v>
      </c>
      <c r="C143" s="68" t="s">
        <v>1101</v>
      </c>
      <c r="D143" s="172"/>
      <c r="E143" s="170"/>
    </row>
    <row r="144" spans="2:5" ht="11.25" hidden="1" outlineLevel="2">
      <c r="B144" s="169"/>
      <c r="C144" s="173" t="s">
        <v>697</v>
      </c>
      <c r="D144" s="169" t="s">
        <v>841</v>
      </c>
      <c r="E144" s="170"/>
    </row>
    <row r="145" spans="2:5" ht="33.75" hidden="1" outlineLevel="2">
      <c r="B145" s="169"/>
      <c r="C145" s="173" t="s">
        <v>699</v>
      </c>
      <c r="D145" s="169" t="s">
        <v>842</v>
      </c>
      <c r="E145" s="170"/>
    </row>
    <row r="146" spans="1:5" ht="11.25" hidden="1" outlineLevel="1" collapsed="1">
      <c r="A146" s="164">
        <v>29</v>
      </c>
      <c r="B146" s="171" t="s">
        <v>1102</v>
      </c>
      <c r="C146" s="68" t="s">
        <v>1103</v>
      </c>
      <c r="D146" s="172"/>
      <c r="E146" s="170"/>
    </row>
    <row r="147" spans="2:5" ht="11.25" hidden="1" outlineLevel="2">
      <c r="B147" s="169"/>
      <c r="C147" s="173" t="s">
        <v>697</v>
      </c>
      <c r="D147" s="169" t="s">
        <v>843</v>
      </c>
      <c r="E147" s="170"/>
    </row>
    <row r="148" spans="2:5" ht="56.25" hidden="1" outlineLevel="2">
      <c r="B148" s="169"/>
      <c r="C148" s="173" t="s">
        <v>699</v>
      </c>
      <c r="D148" s="169" t="s">
        <v>844</v>
      </c>
      <c r="E148" s="170"/>
    </row>
    <row r="149" spans="2:5" ht="11.25" collapsed="1">
      <c r="B149" s="169"/>
      <c r="C149" s="68"/>
      <c r="D149" s="172"/>
      <c r="E149" s="170"/>
    </row>
    <row r="150" spans="2:5" ht="12" collapsed="1">
      <c r="B150" s="168" t="s">
        <v>845</v>
      </c>
      <c r="C150" s="68"/>
      <c r="D150" s="172"/>
      <c r="E150" s="170"/>
    </row>
    <row r="151" spans="1:5" ht="11.25" hidden="1" outlineLevel="1" collapsed="1">
      <c r="A151" s="164">
        <v>30</v>
      </c>
      <c r="B151" s="171" t="s">
        <v>1104</v>
      </c>
      <c r="C151" s="68" t="s">
        <v>1105</v>
      </c>
      <c r="D151" s="172"/>
      <c r="E151" s="170" t="s">
        <v>1094</v>
      </c>
    </row>
    <row r="152" spans="2:5" ht="22.5" hidden="1" outlineLevel="2">
      <c r="B152" s="171"/>
      <c r="C152" s="173" t="s">
        <v>697</v>
      </c>
      <c r="D152" s="169" t="s">
        <v>846</v>
      </c>
      <c r="E152" s="170"/>
    </row>
    <row r="153" spans="2:5" ht="33.75" hidden="1" outlineLevel="2">
      <c r="B153" s="171"/>
      <c r="C153" s="173" t="s">
        <v>699</v>
      </c>
      <c r="D153" s="169" t="s">
        <v>847</v>
      </c>
      <c r="E153" s="170"/>
    </row>
    <row r="154" spans="1:5" ht="11.25" hidden="1" outlineLevel="1" collapsed="1">
      <c r="A154" s="164">
        <v>31</v>
      </c>
      <c r="B154" s="171" t="s">
        <v>1106</v>
      </c>
      <c r="C154" s="68" t="s">
        <v>1107</v>
      </c>
      <c r="D154" s="172"/>
      <c r="E154" s="170"/>
    </row>
    <row r="155" spans="2:5" ht="11.25" hidden="1" outlineLevel="2">
      <c r="B155" s="171"/>
      <c r="C155" s="173" t="s">
        <v>697</v>
      </c>
      <c r="D155" s="169" t="s">
        <v>848</v>
      </c>
      <c r="E155" s="170"/>
    </row>
    <row r="156" spans="2:5" ht="11.25" hidden="1" outlineLevel="2">
      <c r="B156" s="171"/>
      <c r="C156" s="173" t="s">
        <v>699</v>
      </c>
      <c r="D156" s="169"/>
      <c r="E156" s="170"/>
    </row>
    <row r="157" spans="1:5" ht="11.25" hidden="1" outlineLevel="1" collapsed="1">
      <c r="A157" s="164">
        <v>32</v>
      </c>
      <c r="B157" s="171" t="s">
        <v>168</v>
      </c>
      <c r="C157" s="68" t="s">
        <v>1108</v>
      </c>
      <c r="D157" s="172"/>
      <c r="E157" s="170"/>
    </row>
    <row r="158" spans="2:5" ht="11.25" hidden="1" outlineLevel="2">
      <c r="B158" s="171"/>
      <c r="C158" s="173" t="s">
        <v>697</v>
      </c>
      <c r="D158" s="169" t="s">
        <v>849</v>
      </c>
      <c r="E158" s="170"/>
    </row>
    <row r="159" spans="2:5" ht="11.25" hidden="1" outlineLevel="2">
      <c r="B159" s="171"/>
      <c r="C159" s="173" t="s">
        <v>699</v>
      </c>
      <c r="D159" s="169" t="s">
        <v>871</v>
      </c>
      <c r="E159" s="170"/>
    </row>
    <row r="160" spans="1:5" ht="11.25" hidden="1" outlineLevel="1" collapsed="1">
      <c r="A160" s="164">
        <v>33</v>
      </c>
      <c r="B160" s="171" t="s">
        <v>169</v>
      </c>
      <c r="C160" s="68" t="s">
        <v>170</v>
      </c>
      <c r="D160" s="172"/>
      <c r="E160" s="170"/>
    </row>
    <row r="161" spans="2:5" ht="11.25" hidden="1" outlineLevel="2">
      <c r="B161" s="171"/>
      <c r="C161" s="173" t="s">
        <v>697</v>
      </c>
      <c r="D161" s="169" t="s">
        <v>872</v>
      </c>
      <c r="E161" s="170"/>
    </row>
    <row r="162" spans="2:5" ht="22.5" hidden="1" outlineLevel="2">
      <c r="B162" s="171"/>
      <c r="C162" s="173" t="s">
        <v>699</v>
      </c>
      <c r="D162" s="169" t="s">
        <v>873</v>
      </c>
      <c r="E162" s="170"/>
    </row>
    <row r="163" spans="1:5" ht="11.25" hidden="1" outlineLevel="1" collapsed="1">
      <c r="A163" s="164">
        <v>34</v>
      </c>
      <c r="B163" s="171" t="s">
        <v>171</v>
      </c>
      <c r="C163" s="68" t="s">
        <v>172</v>
      </c>
      <c r="D163" s="172"/>
      <c r="E163" s="170" t="s">
        <v>1094</v>
      </c>
    </row>
    <row r="164" spans="2:5" ht="22.5" hidden="1" outlineLevel="2">
      <c r="B164" s="171"/>
      <c r="C164" s="173" t="s">
        <v>697</v>
      </c>
      <c r="D164" s="169" t="s">
        <v>874</v>
      </c>
      <c r="E164" s="170"/>
    </row>
    <row r="165" spans="2:5" ht="22.5" hidden="1" outlineLevel="2">
      <c r="B165" s="171"/>
      <c r="C165" s="173" t="s">
        <v>699</v>
      </c>
      <c r="D165" s="169" t="s">
        <v>875</v>
      </c>
      <c r="E165" s="170"/>
    </row>
    <row r="166" spans="1:5" ht="11.25" hidden="1" outlineLevel="1" collapsed="1">
      <c r="A166" s="164">
        <v>35</v>
      </c>
      <c r="B166" s="171" t="s">
        <v>1109</v>
      </c>
      <c r="C166" s="68" t="s">
        <v>1110</v>
      </c>
      <c r="D166" s="172"/>
      <c r="E166" s="170"/>
    </row>
    <row r="167" spans="2:5" ht="11.25" hidden="1" outlineLevel="2">
      <c r="B167" s="169"/>
      <c r="C167" s="173" t="s">
        <v>697</v>
      </c>
      <c r="D167" s="169" t="s">
        <v>876</v>
      </c>
      <c r="E167" s="170"/>
    </row>
    <row r="168" spans="2:5" ht="11.25" hidden="1" outlineLevel="2">
      <c r="B168" s="169"/>
      <c r="C168" s="173" t="s">
        <v>699</v>
      </c>
      <c r="D168" s="169"/>
      <c r="E168" s="170"/>
    </row>
    <row r="169" spans="2:5" ht="11.25" collapsed="1">
      <c r="B169" s="169"/>
      <c r="C169" s="68"/>
      <c r="D169" s="172"/>
      <c r="E169" s="170"/>
    </row>
    <row r="170" spans="2:5" ht="12" collapsed="1">
      <c r="B170" s="168" t="s">
        <v>877</v>
      </c>
      <c r="C170" s="68"/>
      <c r="D170" s="172"/>
      <c r="E170" s="170"/>
    </row>
    <row r="171" spans="2:5" ht="11.25" hidden="1" outlineLevel="1" collapsed="1">
      <c r="B171" s="169" t="s">
        <v>1111</v>
      </c>
      <c r="C171" s="68" t="s">
        <v>1112</v>
      </c>
      <c r="D171" s="172"/>
      <c r="E171" s="170"/>
    </row>
    <row r="172" spans="2:5" ht="11.25" hidden="1" outlineLevel="2">
      <c r="B172" s="169"/>
      <c r="C172" s="173" t="s">
        <v>697</v>
      </c>
      <c r="D172" s="169" t="s">
        <v>878</v>
      </c>
      <c r="E172" s="170"/>
    </row>
    <row r="173" spans="2:5" ht="33.75" hidden="1" outlineLevel="2">
      <c r="B173" s="169"/>
      <c r="C173" s="173" t="s">
        <v>699</v>
      </c>
      <c r="D173" s="169" t="s">
        <v>879</v>
      </c>
      <c r="E173" s="170"/>
    </row>
    <row r="174" spans="1:5" ht="11.25" hidden="1" outlineLevel="1" collapsed="1">
      <c r="A174" s="164">
        <v>36</v>
      </c>
      <c r="B174" s="171" t="s">
        <v>174</v>
      </c>
      <c r="C174" s="68" t="s">
        <v>175</v>
      </c>
      <c r="D174" s="172"/>
      <c r="E174" s="170" t="s">
        <v>1094</v>
      </c>
    </row>
    <row r="175" spans="2:5" ht="11.25" hidden="1" outlineLevel="2">
      <c r="B175" s="169"/>
      <c r="C175" s="173" t="s">
        <v>697</v>
      </c>
      <c r="D175" s="169" t="s">
        <v>880</v>
      </c>
      <c r="E175" s="170"/>
    </row>
    <row r="176" spans="2:5" ht="11.25" hidden="1" outlineLevel="2">
      <c r="B176" s="169"/>
      <c r="C176" s="173" t="s">
        <v>699</v>
      </c>
      <c r="D176" s="169" t="s">
        <v>881</v>
      </c>
      <c r="E176" s="170"/>
    </row>
    <row r="177" spans="2:5" ht="11.25" hidden="1" outlineLevel="1" collapsed="1">
      <c r="B177" s="169" t="s">
        <v>882</v>
      </c>
      <c r="C177" s="68" t="s">
        <v>1113</v>
      </c>
      <c r="D177" s="172"/>
      <c r="E177" s="170"/>
    </row>
    <row r="178" spans="2:5" ht="11.25" hidden="1" outlineLevel="2">
      <c r="B178" s="169"/>
      <c r="C178" s="173" t="s">
        <v>697</v>
      </c>
      <c r="D178" s="169" t="s">
        <v>883</v>
      </c>
      <c r="E178" s="170"/>
    </row>
    <row r="179" spans="2:5" ht="22.5" hidden="1" outlineLevel="2">
      <c r="B179" s="169"/>
      <c r="C179" s="173" t="s">
        <v>699</v>
      </c>
      <c r="D179" s="169" t="s">
        <v>884</v>
      </c>
      <c r="E179" s="170"/>
    </row>
    <row r="180" spans="2:5" ht="11.25" hidden="1" outlineLevel="1" collapsed="1">
      <c r="B180" s="169" t="s">
        <v>1114</v>
      </c>
      <c r="C180" s="68" t="s">
        <v>1115</v>
      </c>
      <c r="D180" s="172"/>
      <c r="E180" s="170"/>
    </row>
    <row r="181" spans="2:5" ht="11.25" hidden="1" outlineLevel="2">
      <c r="B181" s="169"/>
      <c r="C181" s="173" t="s">
        <v>697</v>
      </c>
      <c r="D181" s="169" t="s">
        <v>885</v>
      </c>
      <c r="E181" s="170"/>
    </row>
    <row r="182" spans="2:5" ht="11.25" hidden="1" outlineLevel="2">
      <c r="B182" s="169"/>
      <c r="C182" s="173" t="s">
        <v>699</v>
      </c>
      <c r="D182" s="169" t="s">
        <v>886</v>
      </c>
      <c r="E182" s="170"/>
    </row>
    <row r="183" spans="1:5" ht="11.25" hidden="1" outlineLevel="1" collapsed="1">
      <c r="A183" s="164">
        <v>37</v>
      </c>
      <c r="B183" s="171" t="s">
        <v>176</v>
      </c>
      <c r="C183" s="68" t="s">
        <v>177</v>
      </c>
      <c r="D183" s="172"/>
      <c r="E183" s="170"/>
    </row>
    <row r="184" spans="2:5" ht="11.25" hidden="1" outlineLevel="2">
      <c r="B184" s="169"/>
      <c r="C184" s="173" t="s">
        <v>697</v>
      </c>
      <c r="D184" s="169" t="s">
        <v>887</v>
      </c>
      <c r="E184" s="170"/>
    </row>
    <row r="185" spans="2:5" ht="22.5" hidden="1" outlineLevel="2">
      <c r="B185" s="169"/>
      <c r="C185" s="173" t="s">
        <v>699</v>
      </c>
      <c r="D185" s="169" t="s">
        <v>888</v>
      </c>
      <c r="E185" s="170"/>
    </row>
    <row r="186" spans="1:5" ht="11.25" hidden="1" outlineLevel="1" collapsed="1">
      <c r="A186" s="164">
        <v>38</v>
      </c>
      <c r="B186" s="171" t="s">
        <v>1116</v>
      </c>
      <c r="C186" s="68" t="s">
        <v>1117</v>
      </c>
      <c r="D186" s="172"/>
      <c r="E186" s="170" t="s">
        <v>1094</v>
      </c>
    </row>
    <row r="187" spans="2:5" ht="11.25" hidden="1" outlineLevel="2">
      <c r="B187" s="169"/>
      <c r="C187" s="173" t="s">
        <v>697</v>
      </c>
      <c r="D187" s="169" t="s">
        <v>889</v>
      </c>
      <c r="E187" s="170"/>
    </row>
    <row r="188" spans="2:5" ht="22.5" hidden="1" outlineLevel="2">
      <c r="B188" s="169"/>
      <c r="C188" s="173" t="s">
        <v>699</v>
      </c>
      <c r="D188" s="169" t="s">
        <v>890</v>
      </c>
      <c r="E188" s="170"/>
    </row>
    <row r="189" spans="1:5" ht="11.25" hidden="1" outlineLevel="1" collapsed="1">
      <c r="A189" s="164">
        <v>39</v>
      </c>
      <c r="B189" s="171" t="s">
        <v>178</v>
      </c>
      <c r="C189" s="68" t="s">
        <v>179</v>
      </c>
      <c r="D189" s="172"/>
      <c r="E189" s="170" t="s">
        <v>1094</v>
      </c>
    </row>
    <row r="190" spans="2:5" ht="11.25" hidden="1" outlineLevel="2">
      <c r="B190" s="169"/>
      <c r="C190" s="173" t="s">
        <v>697</v>
      </c>
      <c r="D190" s="169" t="s">
        <v>891</v>
      </c>
      <c r="E190" s="170"/>
    </row>
    <row r="191" spans="2:5" ht="22.5" hidden="1" outlineLevel="2">
      <c r="B191" s="169"/>
      <c r="C191" s="173" t="s">
        <v>699</v>
      </c>
      <c r="D191" s="169" t="s">
        <v>892</v>
      </c>
      <c r="E191" s="170"/>
    </row>
    <row r="192" spans="1:5" ht="11.25" hidden="1" outlineLevel="1" collapsed="1">
      <c r="A192" s="164">
        <v>40</v>
      </c>
      <c r="B192" s="171" t="s">
        <v>180</v>
      </c>
      <c r="C192" s="68" t="s">
        <v>893</v>
      </c>
      <c r="D192" s="172"/>
      <c r="E192" s="170"/>
    </row>
    <row r="193" spans="2:5" ht="11.25" hidden="1" outlineLevel="2">
      <c r="B193" s="169"/>
      <c r="C193" s="173" t="s">
        <v>697</v>
      </c>
      <c r="D193" s="169" t="s">
        <v>894</v>
      </c>
      <c r="E193" s="170"/>
    </row>
    <row r="194" spans="2:5" ht="33.75" hidden="1" outlineLevel="2">
      <c r="B194" s="169"/>
      <c r="C194" s="173" t="s">
        <v>699</v>
      </c>
      <c r="D194" s="169" t="s">
        <v>895</v>
      </c>
      <c r="E194" s="170"/>
    </row>
    <row r="195" spans="2:5" ht="11.25" hidden="1" outlineLevel="1" collapsed="1">
      <c r="B195" s="169" t="s">
        <v>1118</v>
      </c>
      <c r="C195" s="68" t="s">
        <v>1119</v>
      </c>
      <c r="D195" s="172"/>
      <c r="E195" s="170" t="s">
        <v>1094</v>
      </c>
    </row>
    <row r="196" spans="2:5" ht="11.25" hidden="1" outlineLevel="2">
      <c r="B196" s="169"/>
      <c r="C196" s="173" t="s">
        <v>697</v>
      </c>
      <c r="D196" s="169" t="s">
        <v>896</v>
      </c>
      <c r="E196" s="170"/>
    </row>
    <row r="197" spans="2:5" ht="22.5" hidden="1" outlineLevel="2">
      <c r="B197" s="169"/>
      <c r="C197" s="173" t="s">
        <v>699</v>
      </c>
      <c r="D197" s="169" t="s">
        <v>897</v>
      </c>
      <c r="E197" s="170"/>
    </row>
    <row r="198" spans="1:5" ht="11.25" hidden="1" outlineLevel="1" collapsed="1">
      <c r="A198" s="164">
        <v>41</v>
      </c>
      <c r="B198" s="171" t="s">
        <v>1120</v>
      </c>
      <c r="C198" s="68" t="s">
        <v>1121</v>
      </c>
      <c r="D198" s="172"/>
      <c r="E198" s="170" t="s">
        <v>1094</v>
      </c>
    </row>
    <row r="199" spans="2:5" ht="11.25" hidden="1" outlineLevel="2">
      <c r="B199" s="169"/>
      <c r="C199" s="173" t="s">
        <v>697</v>
      </c>
      <c r="D199" s="169" t="s">
        <v>898</v>
      </c>
      <c r="E199" s="170"/>
    </row>
    <row r="200" spans="2:5" ht="33.75" hidden="1" outlineLevel="2">
      <c r="B200" s="169"/>
      <c r="C200" s="173" t="s">
        <v>699</v>
      </c>
      <c r="D200" s="169" t="s">
        <v>899</v>
      </c>
      <c r="E200" s="170"/>
    </row>
    <row r="201" spans="1:5" ht="11.25" hidden="1" outlineLevel="1" collapsed="1">
      <c r="A201" s="164">
        <v>42</v>
      </c>
      <c r="B201" s="169" t="s">
        <v>182</v>
      </c>
      <c r="C201" s="68" t="s">
        <v>183</v>
      </c>
      <c r="D201" s="172"/>
      <c r="E201" s="170" t="s">
        <v>1094</v>
      </c>
    </row>
    <row r="202" spans="2:5" ht="11.25" hidden="1" outlineLevel="2">
      <c r="B202" s="169"/>
      <c r="C202" s="173" t="s">
        <v>697</v>
      </c>
      <c r="D202" s="169" t="s">
        <v>900</v>
      </c>
      <c r="E202" s="170"/>
    </row>
    <row r="203" spans="2:5" ht="11.25" hidden="1" outlineLevel="2">
      <c r="B203" s="169"/>
      <c r="C203" s="173" t="s">
        <v>699</v>
      </c>
      <c r="D203" s="169"/>
      <c r="E203" s="170"/>
    </row>
    <row r="204" spans="1:5" ht="11.25" hidden="1" outlineLevel="1" collapsed="1">
      <c r="A204" s="164">
        <v>43</v>
      </c>
      <c r="B204" s="169" t="s">
        <v>184</v>
      </c>
      <c r="C204" s="68" t="s">
        <v>185</v>
      </c>
      <c r="D204" s="172"/>
      <c r="E204" s="170" t="s">
        <v>1094</v>
      </c>
    </row>
    <row r="205" spans="2:5" ht="11.25" hidden="1" outlineLevel="2">
      <c r="B205" s="169"/>
      <c r="C205" s="173" t="s">
        <v>697</v>
      </c>
      <c r="D205" s="169" t="s">
        <v>901</v>
      </c>
      <c r="E205" s="170"/>
    </row>
    <row r="206" spans="2:5" ht="11.25" hidden="1" outlineLevel="2">
      <c r="B206" s="169"/>
      <c r="C206" s="173" t="s">
        <v>699</v>
      </c>
      <c r="D206" s="169" t="s">
        <v>902</v>
      </c>
      <c r="E206" s="170"/>
    </row>
    <row r="207" spans="1:5" ht="11.25" hidden="1" outlineLevel="1" collapsed="1">
      <c r="A207" s="164">
        <v>44</v>
      </c>
      <c r="B207" s="169" t="s">
        <v>1122</v>
      </c>
      <c r="C207" s="68" t="s">
        <v>1123</v>
      </c>
      <c r="D207" s="172"/>
      <c r="E207" s="170"/>
    </row>
    <row r="208" spans="2:5" ht="11.25" hidden="1" outlineLevel="2">
      <c r="B208" s="169"/>
      <c r="C208" s="173" t="s">
        <v>697</v>
      </c>
      <c r="D208" s="169" t="s">
        <v>903</v>
      </c>
      <c r="E208" s="170"/>
    </row>
    <row r="209" spans="2:5" ht="33.75" hidden="1" outlineLevel="2">
      <c r="B209" s="169"/>
      <c r="C209" s="173" t="s">
        <v>699</v>
      </c>
      <c r="D209" s="169" t="s">
        <v>943</v>
      </c>
      <c r="E209" s="170"/>
    </row>
    <row r="210" spans="2:5" ht="11.25" hidden="1" outlineLevel="1" collapsed="1">
      <c r="B210" s="169" t="s">
        <v>1124</v>
      </c>
      <c r="C210" s="68" t="s">
        <v>944</v>
      </c>
      <c r="D210" s="172"/>
      <c r="E210" s="170"/>
    </row>
    <row r="211" spans="2:5" ht="11.25" hidden="1" outlineLevel="2">
      <c r="B211" s="169"/>
      <c r="C211" s="173" t="s">
        <v>697</v>
      </c>
      <c r="D211" s="169" t="s">
        <v>945</v>
      </c>
      <c r="E211" s="170"/>
    </row>
    <row r="212" spans="2:5" ht="11.25" hidden="1" outlineLevel="2">
      <c r="B212" s="169"/>
      <c r="C212" s="173" t="s">
        <v>699</v>
      </c>
      <c r="D212" s="169" t="s">
        <v>946</v>
      </c>
      <c r="E212" s="170"/>
    </row>
    <row r="213" spans="1:5" ht="11.25" hidden="1" outlineLevel="1" collapsed="1">
      <c r="A213" s="164">
        <v>45</v>
      </c>
      <c r="B213" s="171" t="s">
        <v>186</v>
      </c>
      <c r="C213" s="68" t="s">
        <v>187</v>
      </c>
      <c r="D213" s="172"/>
      <c r="E213" s="170" t="s">
        <v>1094</v>
      </c>
    </row>
    <row r="214" spans="2:5" ht="11.25" hidden="1" outlineLevel="2">
      <c r="B214" s="169"/>
      <c r="C214" s="173" t="s">
        <v>697</v>
      </c>
      <c r="D214" s="169" t="s">
        <v>947</v>
      </c>
      <c r="E214" s="170"/>
    </row>
    <row r="215" spans="2:5" ht="22.5" hidden="1" outlineLevel="2">
      <c r="B215" s="169"/>
      <c r="C215" s="173" t="s">
        <v>699</v>
      </c>
      <c r="D215" s="169" t="s">
        <v>948</v>
      </c>
      <c r="E215" s="170"/>
    </row>
    <row r="216" spans="2:5" ht="11.25" hidden="1" outlineLevel="1" collapsed="1">
      <c r="B216" s="169" t="s">
        <v>1125</v>
      </c>
      <c r="C216" s="68" t="s">
        <v>1126</v>
      </c>
      <c r="D216" s="172"/>
      <c r="E216" s="170"/>
    </row>
    <row r="217" spans="2:5" ht="11.25" hidden="1" outlineLevel="2">
      <c r="B217" s="169"/>
      <c r="C217" s="173" t="s">
        <v>697</v>
      </c>
      <c r="D217" s="169" t="s">
        <v>949</v>
      </c>
      <c r="E217" s="170"/>
    </row>
    <row r="218" spans="2:5" ht="56.25" hidden="1" outlineLevel="2">
      <c r="B218" s="169"/>
      <c r="C218" s="173" t="s">
        <v>699</v>
      </c>
      <c r="D218" s="169" t="s">
        <v>950</v>
      </c>
      <c r="E218" s="170"/>
    </row>
    <row r="219" spans="1:5" ht="11.25" hidden="1" outlineLevel="1" collapsed="1">
      <c r="A219" s="164">
        <v>46</v>
      </c>
      <c r="B219" s="171" t="s">
        <v>1127</v>
      </c>
      <c r="C219" s="68" t="s">
        <v>951</v>
      </c>
      <c r="D219" s="172"/>
      <c r="E219" s="170"/>
    </row>
    <row r="220" spans="2:5" ht="11.25" hidden="1" outlineLevel="2">
      <c r="B220" s="169"/>
      <c r="C220" s="173" t="s">
        <v>697</v>
      </c>
      <c r="D220" s="169" t="s">
        <v>952</v>
      </c>
      <c r="E220" s="170"/>
    </row>
    <row r="221" spans="2:5" ht="11.25" hidden="1" outlineLevel="2">
      <c r="B221" s="169"/>
      <c r="C221" s="173" t="s">
        <v>699</v>
      </c>
      <c r="D221" s="169"/>
      <c r="E221" s="170"/>
    </row>
    <row r="222" spans="2:5" ht="11.25" hidden="1" outlineLevel="1" collapsed="1">
      <c r="B222" s="169" t="s">
        <v>1128</v>
      </c>
      <c r="C222" s="68" t="s">
        <v>1129</v>
      </c>
      <c r="D222" s="172"/>
      <c r="E222" s="170"/>
    </row>
    <row r="223" spans="2:5" ht="11.25" hidden="1" outlineLevel="2">
      <c r="B223" s="169"/>
      <c r="C223" s="173" t="s">
        <v>697</v>
      </c>
      <c r="D223" s="169" t="s">
        <v>953</v>
      </c>
      <c r="E223" s="170"/>
    </row>
    <row r="224" spans="2:5" ht="56.25" hidden="1" outlineLevel="2">
      <c r="B224" s="169"/>
      <c r="C224" s="173" t="s">
        <v>699</v>
      </c>
      <c r="D224" s="169" t="s">
        <v>954</v>
      </c>
      <c r="E224" s="170"/>
    </row>
    <row r="225" spans="2:5" ht="11.25" collapsed="1">
      <c r="B225" s="169"/>
      <c r="C225" s="68"/>
      <c r="D225" s="172"/>
      <c r="E225" s="170"/>
    </row>
    <row r="226" spans="2:5" ht="12" collapsed="1">
      <c r="B226" s="198" t="s">
        <v>955</v>
      </c>
      <c r="C226" s="198"/>
      <c r="D226" s="172"/>
      <c r="E226" s="170"/>
    </row>
    <row r="227" spans="1:5" ht="11.25" hidden="1" outlineLevel="1" collapsed="1">
      <c r="A227" s="164">
        <v>47</v>
      </c>
      <c r="B227" s="171" t="s">
        <v>1130</v>
      </c>
      <c r="C227" s="68" t="s">
        <v>1131</v>
      </c>
      <c r="D227" s="172"/>
      <c r="E227" s="170"/>
    </row>
    <row r="228" spans="2:5" ht="11.25" hidden="1" outlineLevel="2">
      <c r="B228" s="169"/>
      <c r="C228" s="173" t="s">
        <v>697</v>
      </c>
      <c r="D228" s="169" t="s">
        <v>956</v>
      </c>
      <c r="E228" s="170"/>
    </row>
    <row r="229" spans="2:5" ht="33.75" hidden="1" outlineLevel="2">
      <c r="B229" s="169"/>
      <c r="C229" s="173" t="s">
        <v>699</v>
      </c>
      <c r="D229" s="169" t="s">
        <v>957</v>
      </c>
      <c r="E229" s="170"/>
    </row>
    <row r="230" spans="2:5" ht="11.25" hidden="1" outlineLevel="1" collapsed="1">
      <c r="B230" s="169" t="s">
        <v>1132</v>
      </c>
      <c r="C230" s="68" t="s">
        <v>1133</v>
      </c>
      <c r="D230" s="172"/>
      <c r="E230" s="170"/>
    </row>
    <row r="231" spans="2:5" ht="11.25" hidden="1" outlineLevel="2">
      <c r="B231" s="169"/>
      <c r="C231" s="173" t="s">
        <v>697</v>
      </c>
      <c r="D231" s="169" t="s">
        <v>958</v>
      </c>
      <c r="E231" s="170"/>
    </row>
    <row r="232" spans="2:5" ht="22.5" hidden="1" outlineLevel="2">
      <c r="B232" s="169"/>
      <c r="C232" s="173" t="s">
        <v>699</v>
      </c>
      <c r="D232" s="169" t="s">
        <v>959</v>
      </c>
      <c r="E232" s="170"/>
    </row>
    <row r="233" spans="1:5" ht="11.25" hidden="1" outlineLevel="1" collapsed="1">
      <c r="A233" s="164">
        <v>48</v>
      </c>
      <c r="B233" s="171" t="s">
        <v>1134</v>
      </c>
      <c r="C233" s="68" t="s">
        <v>1135</v>
      </c>
      <c r="D233" s="172"/>
      <c r="E233" s="170" t="s">
        <v>1094</v>
      </c>
    </row>
    <row r="234" spans="2:5" ht="11.25" hidden="1" outlineLevel="2">
      <c r="B234" s="169"/>
      <c r="C234" s="173" t="s">
        <v>697</v>
      </c>
      <c r="D234" s="169" t="s">
        <v>960</v>
      </c>
      <c r="E234" s="170"/>
    </row>
    <row r="235" spans="2:5" ht="22.5" hidden="1" outlineLevel="2">
      <c r="B235" s="169"/>
      <c r="C235" s="173" t="s">
        <v>699</v>
      </c>
      <c r="D235" s="169" t="s">
        <v>961</v>
      </c>
      <c r="E235" s="170"/>
    </row>
    <row r="236" spans="1:5" ht="11.25" hidden="1" outlineLevel="1" collapsed="1">
      <c r="A236" s="164">
        <v>49</v>
      </c>
      <c r="B236" s="171" t="s">
        <v>189</v>
      </c>
      <c r="C236" s="68" t="s">
        <v>190</v>
      </c>
      <c r="D236" s="172"/>
      <c r="E236" s="170"/>
    </row>
    <row r="237" spans="2:5" ht="11.25" hidden="1" outlineLevel="2">
      <c r="B237" s="169"/>
      <c r="C237" s="173" t="s">
        <v>697</v>
      </c>
      <c r="D237" s="169" t="s">
        <v>962</v>
      </c>
      <c r="E237" s="170"/>
    </row>
    <row r="238" spans="2:5" ht="11.25" hidden="1" outlineLevel="2">
      <c r="B238" s="169"/>
      <c r="C238" s="173" t="s">
        <v>699</v>
      </c>
      <c r="D238" s="169" t="s">
        <v>963</v>
      </c>
      <c r="E238" s="170"/>
    </row>
    <row r="239" spans="1:5" ht="11.25" hidden="1" outlineLevel="1" collapsed="1">
      <c r="A239" s="164">
        <v>50</v>
      </c>
      <c r="B239" s="171" t="s">
        <v>1136</v>
      </c>
      <c r="C239" s="68" t="s">
        <v>964</v>
      </c>
      <c r="D239" s="172"/>
      <c r="E239" s="170"/>
    </row>
    <row r="240" spans="2:5" ht="11.25" hidden="1" outlineLevel="2">
      <c r="B240" s="169"/>
      <c r="C240" s="173" t="s">
        <v>697</v>
      </c>
      <c r="D240" s="169" t="s">
        <v>965</v>
      </c>
      <c r="E240" s="170"/>
    </row>
    <row r="241" spans="2:5" ht="22.5" hidden="1" outlineLevel="2">
      <c r="B241" s="169"/>
      <c r="C241" s="173" t="s">
        <v>699</v>
      </c>
      <c r="D241" s="169" t="s">
        <v>966</v>
      </c>
      <c r="E241" s="170"/>
    </row>
    <row r="242" spans="1:5" ht="11.25" hidden="1" outlineLevel="1" collapsed="1">
      <c r="A242" s="164">
        <v>51</v>
      </c>
      <c r="B242" s="171" t="s">
        <v>191</v>
      </c>
      <c r="C242" s="68" t="s">
        <v>192</v>
      </c>
      <c r="D242" s="172"/>
      <c r="E242" s="170" t="s">
        <v>1094</v>
      </c>
    </row>
    <row r="243" spans="2:5" ht="11.25" hidden="1" outlineLevel="2">
      <c r="B243" s="169"/>
      <c r="C243" s="173" t="s">
        <v>697</v>
      </c>
      <c r="D243" s="169" t="s">
        <v>967</v>
      </c>
      <c r="E243" s="170"/>
    </row>
    <row r="244" spans="2:5" ht="67.5" hidden="1" outlineLevel="2">
      <c r="B244" s="169"/>
      <c r="C244" s="173" t="s">
        <v>699</v>
      </c>
      <c r="D244" s="169" t="s">
        <v>968</v>
      </c>
      <c r="E244" s="170"/>
    </row>
    <row r="245" spans="1:5" ht="11.25" hidden="1" outlineLevel="1" collapsed="1">
      <c r="A245" s="164">
        <v>52</v>
      </c>
      <c r="B245" s="171" t="s">
        <v>1137</v>
      </c>
      <c r="C245" s="68" t="s">
        <v>1138</v>
      </c>
      <c r="D245" s="172"/>
      <c r="E245" s="170"/>
    </row>
    <row r="246" spans="2:5" ht="11.25" hidden="1" outlineLevel="2">
      <c r="B246" s="169"/>
      <c r="C246" s="173" t="s">
        <v>697</v>
      </c>
      <c r="D246" s="169" t="s">
        <v>969</v>
      </c>
      <c r="E246" s="170"/>
    </row>
    <row r="247" spans="2:5" ht="11.25" hidden="1" outlineLevel="2">
      <c r="B247" s="169"/>
      <c r="C247" s="173" t="s">
        <v>699</v>
      </c>
      <c r="D247" s="169" t="s">
        <v>970</v>
      </c>
      <c r="E247" s="170"/>
    </row>
    <row r="248" spans="1:5" ht="11.25" hidden="1" outlineLevel="1" collapsed="1">
      <c r="A248" s="164">
        <v>53</v>
      </c>
      <c r="B248" s="171" t="s">
        <v>193</v>
      </c>
      <c r="C248" s="68" t="s">
        <v>194</v>
      </c>
      <c r="D248" s="172"/>
      <c r="E248" s="170" t="s">
        <v>1094</v>
      </c>
    </row>
    <row r="249" spans="2:5" ht="22.5" hidden="1" outlineLevel="2">
      <c r="B249" s="169"/>
      <c r="C249" s="173" t="s">
        <v>697</v>
      </c>
      <c r="D249" s="169" t="s">
        <v>971</v>
      </c>
      <c r="E249" s="170"/>
    </row>
    <row r="250" spans="2:5" ht="45" hidden="1" outlineLevel="2">
      <c r="B250" s="169"/>
      <c r="C250" s="173" t="s">
        <v>699</v>
      </c>
      <c r="D250" s="169" t="s">
        <v>972</v>
      </c>
      <c r="E250" s="170"/>
    </row>
    <row r="251" spans="1:5" ht="11.25" hidden="1" outlineLevel="1" collapsed="1">
      <c r="A251" s="164">
        <v>54</v>
      </c>
      <c r="B251" s="171" t="s">
        <v>1139</v>
      </c>
      <c r="C251" s="68" t="s">
        <v>1140</v>
      </c>
      <c r="D251" s="172"/>
      <c r="E251" s="170"/>
    </row>
    <row r="252" spans="2:5" ht="11.25" hidden="1" outlineLevel="2">
      <c r="B252" s="169"/>
      <c r="C252" s="173" t="s">
        <v>697</v>
      </c>
      <c r="D252" s="169" t="s">
        <v>973</v>
      </c>
      <c r="E252" s="170"/>
    </row>
    <row r="253" spans="2:5" ht="33.75" hidden="1" outlineLevel="2">
      <c r="B253" s="169"/>
      <c r="C253" s="173" t="s">
        <v>699</v>
      </c>
      <c r="D253" s="169" t="s">
        <v>974</v>
      </c>
      <c r="E253" s="170"/>
    </row>
    <row r="254" spans="2:5" ht="11.25" hidden="1" outlineLevel="1" collapsed="1">
      <c r="B254" s="169" t="s">
        <v>1141</v>
      </c>
      <c r="C254" s="68" t="s">
        <v>1142</v>
      </c>
      <c r="D254" s="172"/>
      <c r="E254" s="170" t="s">
        <v>1094</v>
      </c>
    </row>
    <row r="255" spans="2:5" ht="22.5" hidden="1" outlineLevel="2">
      <c r="B255" s="169"/>
      <c r="C255" s="173" t="s">
        <v>697</v>
      </c>
      <c r="D255" s="169" t="s">
        <v>975</v>
      </c>
      <c r="E255" s="170"/>
    </row>
    <row r="256" spans="2:5" ht="33.75" hidden="1" outlineLevel="2">
      <c r="B256" s="169"/>
      <c r="C256" s="173" t="s">
        <v>699</v>
      </c>
      <c r="D256" s="169" t="s">
        <v>976</v>
      </c>
      <c r="E256" s="170"/>
    </row>
    <row r="257" spans="1:5" ht="11.25" hidden="1" outlineLevel="1" collapsed="1">
      <c r="A257" s="164">
        <v>55</v>
      </c>
      <c r="B257" s="171" t="s">
        <v>195</v>
      </c>
      <c r="C257" s="68" t="s">
        <v>196</v>
      </c>
      <c r="D257" s="172"/>
      <c r="E257" s="170" t="s">
        <v>1094</v>
      </c>
    </row>
    <row r="258" spans="2:5" ht="11.25" hidden="1" outlineLevel="2">
      <c r="B258" s="169"/>
      <c r="C258" s="173" t="s">
        <v>697</v>
      </c>
      <c r="D258" s="169" t="s">
        <v>977</v>
      </c>
      <c r="E258" s="170"/>
    </row>
    <row r="259" spans="2:5" ht="11.25" hidden="1" outlineLevel="2">
      <c r="B259" s="169"/>
      <c r="C259" s="173" t="s">
        <v>699</v>
      </c>
      <c r="D259" s="169" t="s">
        <v>978</v>
      </c>
      <c r="E259" s="170"/>
    </row>
    <row r="260" spans="1:5" ht="11.25" hidden="1" outlineLevel="1" collapsed="1">
      <c r="A260" s="164">
        <v>56</v>
      </c>
      <c r="B260" s="171" t="s">
        <v>1143</v>
      </c>
      <c r="C260" s="68" t="s">
        <v>1144</v>
      </c>
      <c r="D260" s="172"/>
      <c r="E260" s="170"/>
    </row>
    <row r="261" spans="2:5" ht="11.25" hidden="1" outlineLevel="2">
      <c r="B261" s="169"/>
      <c r="C261" s="173" t="s">
        <v>697</v>
      </c>
      <c r="D261" s="169" t="s">
        <v>979</v>
      </c>
      <c r="E261" s="170"/>
    </row>
    <row r="262" spans="2:5" ht="33.75" hidden="1" outlineLevel="2">
      <c r="B262" s="169"/>
      <c r="C262" s="173" t="s">
        <v>699</v>
      </c>
      <c r="D262" s="169" t="s">
        <v>980</v>
      </c>
      <c r="E262" s="170"/>
    </row>
    <row r="263" spans="1:5" ht="11.25" hidden="1" outlineLevel="1" collapsed="1">
      <c r="A263" s="164">
        <v>57</v>
      </c>
      <c r="B263" s="171" t="s">
        <v>197</v>
      </c>
      <c r="C263" s="68" t="s">
        <v>198</v>
      </c>
      <c r="D263" s="172"/>
      <c r="E263" s="170"/>
    </row>
    <row r="264" spans="2:5" ht="11.25" hidden="1" outlineLevel="2">
      <c r="B264" s="169"/>
      <c r="C264" s="173" t="s">
        <v>697</v>
      </c>
      <c r="D264" s="169" t="s">
        <v>981</v>
      </c>
      <c r="E264" s="170"/>
    </row>
    <row r="265" spans="2:5" ht="33.75" hidden="1" outlineLevel="2">
      <c r="B265" s="169"/>
      <c r="C265" s="173" t="s">
        <v>699</v>
      </c>
      <c r="D265" s="169" t="s">
        <v>982</v>
      </c>
      <c r="E265" s="170"/>
    </row>
    <row r="266" spans="1:5" ht="11.25" hidden="1" outlineLevel="1" collapsed="1">
      <c r="A266" s="164">
        <v>58</v>
      </c>
      <c r="B266" s="171" t="s">
        <v>1145</v>
      </c>
      <c r="C266" s="68" t="s">
        <v>983</v>
      </c>
      <c r="D266" s="172"/>
      <c r="E266" s="170"/>
    </row>
    <row r="267" spans="2:5" ht="11.25" hidden="1" outlineLevel="2">
      <c r="B267" s="169"/>
      <c r="C267" s="173" t="s">
        <v>697</v>
      </c>
      <c r="D267" s="169" t="s">
        <v>984</v>
      </c>
      <c r="E267" s="170"/>
    </row>
    <row r="268" spans="2:5" ht="22.5" hidden="1" outlineLevel="2">
      <c r="B268" s="169"/>
      <c r="C268" s="173" t="s">
        <v>699</v>
      </c>
      <c r="D268" s="169" t="s">
        <v>985</v>
      </c>
      <c r="E268" s="170"/>
    </row>
    <row r="269" spans="2:5" ht="11.25" hidden="1" outlineLevel="1" collapsed="1">
      <c r="B269" s="169" t="s">
        <v>1146</v>
      </c>
      <c r="C269" s="68" t="s">
        <v>1147</v>
      </c>
      <c r="D269" s="172"/>
      <c r="E269" s="170" t="s">
        <v>1094</v>
      </c>
    </row>
    <row r="270" spans="2:5" ht="11.25" hidden="1" outlineLevel="2">
      <c r="B270" s="169"/>
      <c r="C270" s="173" t="s">
        <v>697</v>
      </c>
      <c r="D270" s="169" t="s">
        <v>986</v>
      </c>
      <c r="E270" s="170"/>
    </row>
    <row r="271" spans="2:5" ht="22.5" hidden="1" outlineLevel="2">
      <c r="B271" s="169"/>
      <c r="C271" s="173" t="s">
        <v>699</v>
      </c>
      <c r="D271" s="169" t="s">
        <v>987</v>
      </c>
      <c r="E271" s="170"/>
    </row>
    <row r="272" spans="1:5" ht="11.25" hidden="1" outlineLevel="1" collapsed="1">
      <c r="A272" s="164">
        <v>59</v>
      </c>
      <c r="B272" s="171" t="s">
        <v>199</v>
      </c>
      <c r="C272" s="68" t="s">
        <v>200</v>
      </c>
      <c r="D272" s="172"/>
      <c r="E272" s="170" t="s">
        <v>1094</v>
      </c>
    </row>
    <row r="273" spans="2:5" ht="11.25" hidden="1" outlineLevel="2">
      <c r="B273" s="169"/>
      <c r="C273" s="173" t="s">
        <v>697</v>
      </c>
      <c r="D273" s="169" t="s">
        <v>988</v>
      </c>
      <c r="E273" s="170"/>
    </row>
    <row r="274" spans="2:5" ht="11.25" hidden="1" outlineLevel="2">
      <c r="B274" s="169"/>
      <c r="C274" s="173" t="s">
        <v>699</v>
      </c>
      <c r="D274" s="169" t="s">
        <v>978</v>
      </c>
      <c r="E274" s="170"/>
    </row>
    <row r="275" spans="2:5" ht="11.25" collapsed="1">
      <c r="B275" s="169"/>
      <c r="C275" s="68"/>
      <c r="D275" s="172"/>
      <c r="E275" s="170"/>
    </row>
    <row r="276" spans="2:5" ht="12" collapsed="1">
      <c r="B276" s="198" t="s">
        <v>989</v>
      </c>
      <c r="C276" s="198"/>
      <c r="D276" s="172"/>
      <c r="E276" s="170"/>
    </row>
    <row r="277" spans="1:5" ht="11.25" hidden="1" outlineLevel="1" collapsed="1">
      <c r="A277" s="164">
        <v>60</v>
      </c>
      <c r="B277" s="171" t="s">
        <v>1148</v>
      </c>
      <c r="C277" s="68" t="s">
        <v>1149</v>
      </c>
      <c r="D277" s="172"/>
      <c r="E277" s="170" t="s">
        <v>1094</v>
      </c>
    </row>
    <row r="278" spans="2:5" ht="11.25" hidden="1" outlineLevel="2">
      <c r="B278" s="169"/>
      <c r="C278" s="173" t="s">
        <v>697</v>
      </c>
      <c r="D278" s="169"/>
      <c r="E278" s="170"/>
    </row>
    <row r="279" spans="2:5" ht="11.25" hidden="1" outlineLevel="2">
      <c r="B279" s="169"/>
      <c r="C279" s="173" t="s">
        <v>699</v>
      </c>
      <c r="D279" s="169"/>
      <c r="E279" s="170"/>
    </row>
    <row r="280" spans="1:5" ht="11.25" hidden="1" outlineLevel="1" collapsed="1">
      <c r="A280" s="164">
        <v>61</v>
      </c>
      <c r="B280" s="171" t="s">
        <v>1150</v>
      </c>
      <c r="C280" s="68" t="s">
        <v>1151</v>
      </c>
      <c r="D280" s="172"/>
      <c r="E280" s="170" t="s">
        <v>1094</v>
      </c>
    </row>
    <row r="281" spans="2:5" ht="11.25" hidden="1" outlineLevel="2">
      <c r="B281" s="169"/>
      <c r="C281" s="173" t="s">
        <v>697</v>
      </c>
      <c r="D281" s="169"/>
      <c r="E281" s="170"/>
    </row>
    <row r="282" spans="2:5" ht="11.25" hidden="1" outlineLevel="2">
      <c r="B282" s="169"/>
      <c r="C282" s="173" t="s">
        <v>699</v>
      </c>
      <c r="D282" s="169"/>
      <c r="E282" s="170"/>
    </row>
    <row r="283" spans="1:5" ht="11.25" hidden="1" outlineLevel="1" collapsed="1">
      <c r="A283" s="164">
        <v>62</v>
      </c>
      <c r="B283" s="171" t="s">
        <v>1152</v>
      </c>
      <c r="C283" s="68" t="s">
        <v>1153</v>
      </c>
      <c r="D283" s="172"/>
      <c r="E283" s="170" t="s">
        <v>1094</v>
      </c>
    </row>
    <row r="284" spans="2:5" ht="11.25" hidden="1" outlineLevel="2">
      <c r="B284" s="169"/>
      <c r="C284" s="173" t="s">
        <v>697</v>
      </c>
      <c r="D284" s="169"/>
      <c r="E284" s="170"/>
    </row>
    <row r="285" spans="2:5" ht="11.25" hidden="1" outlineLevel="2">
      <c r="B285" s="169"/>
      <c r="C285" s="173" t="s">
        <v>699</v>
      </c>
      <c r="D285" s="169"/>
      <c r="E285" s="170"/>
    </row>
    <row r="286" spans="1:5" ht="11.25" hidden="1" outlineLevel="1" collapsed="1">
      <c r="A286" s="164">
        <v>63</v>
      </c>
      <c r="B286" s="171" t="s">
        <v>1154</v>
      </c>
      <c r="C286" s="68" t="s">
        <v>1155</v>
      </c>
      <c r="D286" s="172"/>
      <c r="E286" s="170" t="s">
        <v>1094</v>
      </c>
    </row>
    <row r="287" spans="2:5" ht="11.25" hidden="1" outlineLevel="2">
      <c r="B287" s="169"/>
      <c r="C287" s="173" t="s">
        <v>697</v>
      </c>
      <c r="D287" s="169"/>
      <c r="E287" s="170"/>
    </row>
    <row r="288" spans="2:5" ht="11.25" hidden="1" outlineLevel="2">
      <c r="B288" s="169"/>
      <c r="C288" s="173" t="s">
        <v>699</v>
      </c>
      <c r="D288" s="169"/>
      <c r="E288" s="170"/>
    </row>
    <row r="289" spans="1:5" ht="11.25" hidden="1" outlineLevel="1" collapsed="1">
      <c r="A289" s="164">
        <v>64</v>
      </c>
      <c r="B289" s="171" t="s">
        <v>1156</v>
      </c>
      <c r="C289" s="68" t="s">
        <v>1157</v>
      </c>
      <c r="D289" s="172"/>
      <c r="E289" s="170" t="s">
        <v>1094</v>
      </c>
    </row>
    <row r="290" spans="2:5" ht="11.25" hidden="1" outlineLevel="2">
      <c r="B290" s="169"/>
      <c r="C290" s="173" t="s">
        <v>697</v>
      </c>
      <c r="D290" s="169"/>
      <c r="E290" s="170"/>
    </row>
    <row r="291" spans="2:5" ht="11.25" hidden="1" outlineLevel="2">
      <c r="B291" s="169"/>
      <c r="C291" s="173" t="s">
        <v>699</v>
      </c>
      <c r="D291" s="169"/>
      <c r="E291" s="170"/>
    </row>
    <row r="292" spans="1:5" ht="11.25" hidden="1" outlineLevel="1" collapsed="1">
      <c r="A292" s="164">
        <v>65</v>
      </c>
      <c r="B292" s="171" t="s">
        <v>1158</v>
      </c>
      <c r="C292" s="68" t="s">
        <v>1159</v>
      </c>
      <c r="D292" s="172"/>
      <c r="E292" s="170" t="s">
        <v>1094</v>
      </c>
    </row>
    <row r="293" spans="2:5" ht="11.25" hidden="1" outlineLevel="2">
      <c r="B293" s="169"/>
      <c r="C293" s="173" t="s">
        <v>697</v>
      </c>
      <c r="D293" s="169"/>
      <c r="E293" s="170"/>
    </row>
    <row r="294" spans="2:5" ht="11.25" hidden="1" outlineLevel="2">
      <c r="B294" s="169"/>
      <c r="C294" s="173" t="s">
        <v>699</v>
      </c>
      <c r="D294" s="169"/>
      <c r="E294" s="170"/>
    </row>
    <row r="295" spans="1:5" ht="11.25" hidden="1" outlineLevel="1" collapsed="1">
      <c r="A295" s="164">
        <v>66</v>
      </c>
      <c r="B295" s="171" t="s">
        <v>1160</v>
      </c>
      <c r="C295" s="68" t="s">
        <v>1161</v>
      </c>
      <c r="D295" s="172"/>
      <c r="E295" s="170" t="s">
        <v>1094</v>
      </c>
    </row>
    <row r="296" spans="2:5" ht="11.25" hidden="1" outlineLevel="2">
      <c r="B296" s="169"/>
      <c r="C296" s="173" t="s">
        <v>697</v>
      </c>
      <c r="D296" s="169"/>
      <c r="E296" s="170"/>
    </row>
    <row r="297" spans="2:5" ht="11.25" hidden="1" outlineLevel="2">
      <c r="B297" s="169"/>
      <c r="C297" s="173" t="s">
        <v>699</v>
      </c>
      <c r="D297" s="169"/>
      <c r="E297" s="170"/>
    </row>
    <row r="298" spans="2:5" ht="11.25" hidden="1" outlineLevel="1" collapsed="1">
      <c r="B298" s="169" t="s">
        <v>1162</v>
      </c>
      <c r="C298" s="68" t="s">
        <v>1163</v>
      </c>
      <c r="D298" s="172"/>
      <c r="E298" s="170" t="s">
        <v>1094</v>
      </c>
    </row>
    <row r="299" spans="2:5" ht="11.25" hidden="1" outlineLevel="2">
      <c r="B299" s="169"/>
      <c r="C299" s="173" t="s">
        <v>697</v>
      </c>
      <c r="D299" s="169"/>
      <c r="E299" s="170"/>
    </row>
    <row r="300" spans="2:5" ht="11.25" hidden="1" outlineLevel="2">
      <c r="B300" s="169"/>
      <c r="C300" s="173" t="s">
        <v>699</v>
      </c>
      <c r="D300" s="169"/>
      <c r="E300" s="170"/>
    </row>
    <row r="301" spans="2:5" ht="11.25" hidden="1" outlineLevel="1" collapsed="1">
      <c r="B301" s="169" t="s">
        <v>1164</v>
      </c>
      <c r="C301" s="68" t="s">
        <v>1165</v>
      </c>
      <c r="D301" s="172"/>
      <c r="E301" s="170" t="s">
        <v>1094</v>
      </c>
    </row>
    <row r="302" spans="2:5" ht="11.25" hidden="1" outlineLevel="2">
      <c r="B302" s="169"/>
      <c r="C302" s="173" t="s">
        <v>697</v>
      </c>
      <c r="D302" s="169"/>
      <c r="E302" s="170"/>
    </row>
    <row r="303" spans="2:5" ht="11.25" hidden="1" outlineLevel="2">
      <c r="B303" s="169"/>
      <c r="C303" s="173" t="s">
        <v>699</v>
      </c>
      <c r="D303" s="169"/>
      <c r="E303" s="170"/>
    </row>
    <row r="304" spans="1:5" ht="11.25" hidden="1" outlineLevel="1" collapsed="1">
      <c r="A304" s="164">
        <v>67</v>
      </c>
      <c r="B304" s="171" t="s">
        <v>1166</v>
      </c>
      <c r="C304" s="68" t="s">
        <v>1167</v>
      </c>
      <c r="D304" s="172"/>
      <c r="E304" s="170" t="s">
        <v>1094</v>
      </c>
    </row>
    <row r="305" spans="2:5" ht="11.25" hidden="1" outlineLevel="2">
      <c r="B305" s="169"/>
      <c r="C305" s="173" t="s">
        <v>697</v>
      </c>
      <c r="D305" s="169"/>
      <c r="E305" s="170"/>
    </row>
    <row r="306" spans="2:5" ht="11.25" hidden="1" outlineLevel="2">
      <c r="B306" s="169"/>
      <c r="C306" s="173" t="s">
        <v>699</v>
      </c>
      <c r="D306" s="169"/>
      <c r="E306" s="170"/>
    </row>
    <row r="307" spans="2:5" ht="11.25" hidden="1" outlineLevel="1" collapsed="1">
      <c r="B307" s="169" t="s">
        <v>1168</v>
      </c>
      <c r="C307" s="68" t="s">
        <v>1169</v>
      </c>
      <c r="D307" s="172"/>
      <c r="E307" s="170" t="s">
        <v>1094</v>
      </c>
    </row>
    <row r="308" spans="2:5" ht="11.25" hidden="1" outlineLevel="2">
      <c r="B308" s="169"/>
      <c r="C308" s="173" t="s">
        <v>697</v>
      </c>
      <c r="D308" s="169"/>
      <c r="E308" s="170"/>
    </row>
    <row r="309" spans="2:5" ht="11.25" hidden="1" outlineLevel="2">
      <c r="B309" s="169"/>
      <c r="C309" s="173" t="s">
        <v>699</v>
      </c>
      <c r="D309" s="169"/>
      <c r="E309" s="170"/>
    </row>
    <row r="310" spans="2:5" ht="11.25" hidden="1" outlineLevel="1" collapsed="1">
      <c r="B310" s="169" t="s">
        <v>1170</v>
      </c>
      <c r="C310" s="68" t="s">
        <v>1171</v>
      </c>
      <c r="D310" s="172"/>
      <c r="E310" s="170" t="s">
        <v>1094</v>
      </c>
    </row>
    <row r="311" spans="2:5" ht="11.25" hidden="1" outlineLevel="2">
      <c r="B311" s="169"/>
      <c r="C311" s="173" t="s">
        <v>697</v>
      </c>
      <c r="D311" s="169"/>
      <c r="E311" s="170"/>
    </row>
    <row r="312" spans="2:5" ht="11.25" hidden="1" outlineLevel="2">
      <c r="B312" s="169"/>
      <c r="C312" s="173" t="s">
        <v>699</v>
      </c>
      <c r="D312" s="169"/>
      <c r="E312" s="170"/>
    </row>
    <row r="313" spans="2:5" ht="11.25" hidden="1" outlineLevel="1" collapsed="1">
      <c r="B313" s="169" t="s">
        <v>1172</v>
      </c>
      <c r="C313" s="68" t="s">
        <v>1173</v>
      </c>
      <c r="D313" s="172"/>
      <c r="E313" s="170"/>
    </row>
    <row r="314" spans="2:5" ht="11.25" hidden="1" outlineLevel="2">
      <c r="B314" s="169"/>
      <c r="C314" s="173" t="s">
        <v>697</v>
      </c>
      <c r="D314" s="169"/>
      <c r="E314" s="170"/>
    </row>
    <row r="315" spans="2:5" ht="11.25" hidden="1" outlineLevel="2">
      <c r="B315" s="169"/>
      <c r="C315" s="173" t="s">
        <v>699</v>
      </c>
      <c r="D315" s="169"/>
      <c r="E315" s="170"/>
    </row>
    <row r="316" spans="2:5" ht="11.25" collapsed="1">
      <c r="B316" s="169"/>
      <c r="C316" s="68"/>
      <c r="D316" s="172"/>
      <c r="E316" s="170"/>
    </row>
    <row r="317" spans="2:5" ht="12" collapsed="1">
      <c r="B317" s="198" t="s">
        <v>990</v>
      </c>
      <c r="C317" s="198"/>
      <c r="D317" s="172"/>
      <c r="E317" s="170"/>
    </row>
    <row r="318" spans="1:5" ht="11.25" hidden="1" outlineLevel="1" collapsed="1">
      <c r="A318" s="164">
        <v>68</v>
      </c>
      <c r="B318" s="171" t="s">
        <v>202</v>
      </c>
      <c r="C318" s="68" t="s">
        <v>991</v>
      </c>
      <c r="D318" s="172"/>
      <c r="E318" s="170"/>
    </row>
    <row r="319" spans="2:5" ht="11.25" hidden="1" outlineLevel="2">
      <c r="B319" s="169"/>
      <c r="C319" s="173" t="s">
        <v>697</v>
      </c>
      <c r="D319" s="169" t="s">
        <v>992</v>
      </c>
      <c r="E319" s="170"/>
    </row>
    <row r="320" spans="2:5" ht="22.5" hidden="1" outlineLevel="2">
      <c r="B320" s="169"/>
      <c r="C320" s="173" t="s">
        <v>699</v>
      </c>
      <c r="D320" s="169" t="s">
        <v>993</v>
      </c>
      <c r="E320" s="170"/>
    </row>
    <row r="321" spans="2:5" ht="11.25" hidden="1" outlineLevel="1" collapsed="1">
      <c r="B321" s="169" t="s">
        <v>1174</v>
      </c>
      <c r="C321" s="68" t="s">
        <v>1175</v>
      </c>
      <c r="D321" s="172"/>
      <c r="E321" s="170" t="s">
        <v>1094</v>
      </c>
    </row>
    <row r="322" spans="2:5" ht="11.25" hidden="1" outlineLevel="2">
      <c r="B322" s="169"/>
      <c r="C322" s="173" t="s">
        <v>697</v>
      </c>
      <c r="D322" s="169"/>
      <c r="E322" s="170"/>
    </row>
    <row r="323" spans="2:5" ht="11.25" hidden="1" outlineLevel="2">
      <c r="B323" s="169"/>
      <c r="C323" s="173" t="s">
        <v>699</v>
      </c>
      <c r="D323" s="169"/>
      <c r="E323" s="170"/>
    </row>
    <row r="324" spans="2:5" ht="11.25" hidden="1" outlineLevel="1" collapsed="1">
      <c r="B324" s="169" t="s">
        <v>1176</v>
      </c>
      <c r="C324" s="68" t="s">
        <v>1177</v>
      </c>
      <c r="D324" s="172"/>
      <c r="E324" s="170" t="s">
        <v>1094</v>
      </c>
    </row>
    <row r="325" spans="2:5" ht="11.25" hidden="1" outlineLevel="2">
      <c r="B325" s="169"/>
      <c r="C325" s="173" t="s">
        <v>697</v>
      </c>
      <c r="D325" s="169"/>
      <c r="E325" s="170"/>
    </row>
    <row r="326" spans="2:5" ht="11.25" hidden="1" outlineLevel="2">
      <c r="B326" s="169"/>
      <c r="C326" s="173" t="s">
        <v>699</v>
      </c>
      <c r="D326" s="169"/>
      <c r="E326" s="170"/>
    </row>
    <row r="327" spans="2:5" ht="11.25" hidden="1" outlineLevel="1" collapsed="1">
      <c r="B327" s="169" t="s">
        <v>1178</v>
      </c>
      <c r="C327" s="68" t="s">
        <v>1179</v>
      </c>
      <c r="D327" s="172"/>
      <c r="E327" s="170" t="s">
        <v>1094</v>
      </c>
    </row>
    <row r="328" spans="2:5" ht="11.25" hidden="1" outlineLevel="2">
      <c r="B328" s="169"/>
      <c r="C328" s="173" t="s">
        <v>697</v>
      </c>
      <c r="D328" s="169"/>
      <c r="E328" s="170"/>
    </row>
    <row r="329" spans="2:5" ht="11.25" hidden="1" outlineLevel="2">
      <c r="B329" s="169"/>
      <c r="C329" s="173" t="s">
        <v>699</v>
      </c>
      <c r="D329" s="169"/>
      <c r="E329" s="170"/>
    </row>
    <row r="330" spans="2:5" ht="11.25" hidden="1" outlineLevel="1" collapsed="1">
      <c r="B330" s="169" t="s">
        <v>1180</v>
      </c>
      <c r="C330" s="68" t="s">
        <v>1181</v>
      </c>
      <c r="D330" s="172"/>
      <c r="E330" s="170" t="s">
        <v>1094</v>
      </c>
    </row>
    <row r="331" spans="2:5" ht="11.25" hidden="1" outlineLevel="2">
      <c r="B331" s="169"/>
      <c r="C331" s="173" t="s">
        <v>697</v>
      </c>
      <c r="D331" s="169"/>
      <c r="E331" s="170"/>
    </row>
    <row r="332" spans="2:5" ht="11.25" hidden="1" outlineLevel="2">
      <c r="B332" s="169"/>
      <c r="C332" s="173" t="s">
        <v>699</v>
      </c>
      <c r="D332" s="169"/>
      <c r="E332" s="170"/>
    </row>
    <row r="333" spans="2:5" ht="11.25" hidden="1" outlineLevel="1" collapsed="1">
      <c r="B333" s="169" t="s">
        <v>1182</v>
      </c>
      <c r="C333" s="68" t="s">
        <v>1183</v>
      </c>
      <c r="D333" s="172"/>
      <c r="E333" s="170"/>
    </row>
    <row r="334" spans="2:5" ht="11.25" hidden="1" outlineLevel="2">
      <c r="B334" s="169"/>
      <c r="C334" s="173" t="s">
        <v>697</v>
      </c>
      <c r="D334" s="169"/>
      <c r="E334" s="170"/>
    </row>
    <row r="335" spans="2:5" ht="11.25" hidden="1" outlineLevel="2">
      <c r="B335" s="169"/>
      <c r="C335" s="173" t="s">
        <v>699</v>
      </c>
      <c r="D335" s="169"/>
      <c r="E335" s="170"/>
    </row>
    <row r="336" spans="2:5" ht="11.25" hidden="1" outlineLevel="1" collapsed="1">
      <c r="B336" s="169" t="s">
        <v>1184</v>
      </c>
      <c r="C336" s="68" t="s">
        <v>1185</v>
      </c>
      <c r="D336" s="172"/>
      <c r="E336" s="170" t="s">
        <v>1094</v>
      </c>
    </row>
    <row r="337" spans="2:5" ht="11.25" hidden="1" outlineLevel="2">
      <c r="B337" s="169"/>
      <c r="C337" s="173" t="s">
        <v>697</v>
      </c>
      <c r="D337" s="169"/>
      <c r="E337" s="170"/>
    </row>
    <row r="338" spans="2:5" ht="11.25" hidden="1" outlineLevel="2">
      <c r="B338" s="169"/>
      <c r="C338" s="173" t="s">
        <v>699</v>
      </c>
      <c r="D338" s="169"/>
      <c r="E338" s="170"/>
    </row>
    <row r="339" spans="2:5" ht="11.25" hidden="1" outlineLevel="1" collapsed="1">
      <c r="B339" s="169" t="s">
        <v>1186</v>
      </c>
      <c r="C339" s="68" t="s">
        <v>1187</v>
      </c>
      <c r="D339" s="172"/>
      <c r="E339" s="170" t="s">
        <v>1094</v>
      </c>
    </row>
    <row r="340" spans="2:5" ht="11.25" hidden="1" outlineLevel="2">
      <c r="B340" s="169"/>
      <c r="C340" s="173" t="s">
        <v>697</v>
      </c>
      <c r="D340" s="169"/>
      <c r="E340" s="170"/>
    </row>
    <row r="341" spans="2:5" ht="11.25" hidden="1" outlineLevel="2">
      <c r="B341" s="169"/>
      <c r="C341" s="173" t="s">
        <v>699</v>
      </c>
      <c r="D341" s="169"/>
      <c r="E341" s="170"/>
    </row>
    <row r="342" spans="2:5" ht="11.25" hidden="1" outlineLevel="1" collapsed="1">
      <c r="B342" s="169" t="s">
        <v>1188</v>
      </c>
      <c r="C342" s="68" t="s">
        <v>1189</v>
      </c>
      <c r="D342" s="172"/>
      <c r="E342" s="170" t="s">
        <v>1094</v>
      </c>
    </row>
    <row r="343" spans="2:5" ht="11.25" hidden="1" outlineLevel="2">
      <c r="B343" s="169"/>
      <c r="C343" s="173" t="s">
        <v>697</v>
      </c>
      <c r="D343" s="169"/>
      <c r="E343" s="170"/>
    </row>
    <row r="344" spans="2:5" ht="11.25" hidden="1" outlineLevel="2">
      <c r="B344" s="169"/>
      <c r="C344" s="173" t="s">
        <v>699</v>
      </c>
      <c r="D344" s="169"/>
      <c r="E344" s="170"/>
    </row>
    <row r="345" spans="2:5" ht="11.25" hidden="1" outlineLevel="1" collapsed="1">
      <c r="B345" s="169" t="s">
        <v>1190</v>
      </c>
      <c r="C345" s="68" t="s">
        <v>1191</v>
      </c>
      <c r="D345" s="172"/>
      <c r="E345" s="170" t="s">
        <v>1094</v>
      </c>
    </row>
    <row r="346" spans="2:5" ht="11.25" hidden="1" outlineLevel="2">
      <c r="B346" s="169"/>
      <c r="C346" s="173" t="s">
        <v>697</v>
      </c>
      <c r="D346" s="169"/>
      <c r="E346" s="170"/>
    </row>
    <row r="347" spans="2:5" ht="11.25" hidden="1" outlineLevel="2">
      <c r="B347" s="169"/>
      <c r="C347" s="173" t="s">
        <v>699</v>
      </c>
      <c r="D347" s="169"/>
      <c r="E347" s="170"/>
    </row>
    <row r="348" spans="2:5" ht="11.25" hidden="1" outlineLevel="1" collapsed="1">
      <c r="B348" s="169" t="s">
        <v>1192</v>
      </c>
      <c r="C348" s="68" t="s">
        <v>1193</v>
      </c>
      <c r="D348" s="172"/>
      <c r="E348" s="170"/>
    </row>
    <row r="349" spans="2:5" ht="11.25" hidden="1" outlineLevel="2">
      <c r="B349" s="169"/>
      <c r="C349" s="173" t="s">
        <v>697</v>
      </c>
      <c r="D349" s="169"/>
      <c r="E349" s="170"/>
    </row>
    <row r="350" spans="2:5" ht="11.25" hidden="1" outlineLevel="2">
      <c r="B350" s="169"/>
      <c r="C350" s="173" t="s">
        <v>699</v>
      </c>
      <c r="D350" s="169"/>
      <c r="E350" s="170"/>
    </row>
    <row r="351" spans="2:5" ht="11.25" hidden="1" outlineLevel="1" collapsed="1">
      <c r="B351" s="169" t="s">
        <v>1194</v>
      </c>
      <c r="C351" s="68" t="s">
        <v>1195</v>
      </c>
      <c r="D351" s="172"/>
      <c r="E351" s="170" t="s">
        <v>1094</v>
      </c>
    </row>
    <row r="352" spans="2:5" ht="11.25" hidden="1" outlineLevel="2">
      <c r="B352" s="169"/>
      <c r="C352" s="173" t="s">
        <v>697</v>
      </c>
      <c r="D352" s="169"/>
      <c r="E352" s="170"/>
    </row>
    <row r="353" spans="2:5" ht="11.25" hidden="1" outlineLevel="2">
      <c r="B353" s="169"/>
      <c r="C353" s="173" t="s">
        <v>699</v>
      </c>
      <c r="D353" s="169"/>
      <c r="E353" s="170"/>
    </row>
    <row r="354" spans="1:5" ht="11.25" hidden="1" outlineLevel="1" collapsed="1">
      <c r="A354" s="164">
        <v>39</v>
      </c>
      <c r="B354" s="171" t="s">
        <v>204</v>
      </c>
      <c r="C354" s="68" t="s">
        <v>205</v>
      </c>
      <c r="D354" s="172"/>
      <c r="E354" s="170" t="s">
        <v>1094</v>
      </c>
    </row>
    <row r="355" spans="2:5" ht="11.25" hidden="1" outlineLevel="2">
      <c r="B355" s="169"/>
      <c r="C355" s="173" t="s">
        <v>697</v>
      </c>
      <c r="D355" s="169" t="s">
        <v>994</v>
      </c>
      <c r="E355" s="170"/>
    </row>
    <row r="356" spans="2:5" ht="45" hidden="1" outlineLevel="2">
      <c r="B356" s="169"/>
      <c r="C356" s="173" t="s">
        <v>699</v>
      </c>
      <c r="D356" s="169" t="s">
        <v>995</v>
      </c>
      <c r="E356" s="170"/>
    </row>
    <row r="357" spans="2:5" ht="11.25" hidden="1" outlineLevel="1" collapsed="1">
      <c r="B357" s="169" t="s">
        <v>1196</v>
      </c>
      <c r="C357" s="68" t="s">
        <v>1197</v>
      </c>
      <c r="D357" s="172"/>
      <c r="E357" s="170" t="s">
        <v>1094</v>
      </c>
    </row>
    <row r="358" spans="2:5" ht="11.25" hidden="1" outlineLevel="2">
      <c r="B358" s="169"/>
      <c r="C358" s="173" t="s">
        <v>697</v>
      </c>
      <c r="D358" s="169"/>
      <c r="E358" s="170"/>
    </row>
    <row r="359" spans="2:5" ht="11.25" hidden="1" outlineLevel="2">
      <c r="B359" s="169"/>
      <c r="C359" s="173" t="s">
        <v>699</v>
      </c>
      <c r="D359" s="169"/>
      <c r="E359" s="170"/>
    </row>
    <row r="360" spans="1:5" ht="11.25" hidden="1" outlineLevel="1" collapsed="1">
      <c r="A360" s="164">
        <v>70</v>
      </c>
      <c r="B360" s="171" t="s">
        <v>1198</v>
      </c>
      <c r="C360" s="68" t="s">
        <v>1199</v>
      </c>
      <c r="D360" s="172"/>
      <c r="E360" s="170" t="s">
        <v>1094</v>
      </c>
    </row>
    <row r="361" spans="2:5" ht="11.25" hidden="1" outlineLevel="2">
      <c r="B361" s="169"/>
      <c r="C361" s="173" t="s">
        <v>697</v>
      </c>
      <c r="D361" s="169" t="s">
        <v>996</v>
      </c>
      <c r="E361" s="170"/>
    </row>
    <row r="362" spans="2:5" ht="22.5" hidden="1" outlineLevel="2">
      <c r="B362" s="169"/>
      <c r="C362" s="173" t="s">
        <v>699</v>
      </c>
      <c r="D362" s="169" t="s">
        <v>997</v>
      </c>
      <c r="E362" s="170"/>
    </row>
    <row r="363" spans="2:5" ht="11.25" hidden="1" outlineLevel="1" collapsed="1">
      <c r="B363" s="169" t="s">
        <v>1200</v>
      </c>
      <c r="C363" s="68" t="s">
        <v>1201</v>
      </c>
      <c r="D363" s="172"/>
      <c r="E363" s="170"/>
    </row>
    <row r="364" spans="2:5" ht="11.25" hidden="1" outlineLevel="2">
      <c r="B364" s="169"/>
      <c r="C364" s="173" t="s">
        <v>697</v>
      </c>
      <c r="D364" s="169"/>
      <c r="E364" s="170"/>
    </row>
    <row r="365" spans="2:5" ht="11.25" hidden="1" outlineLevel="2">
      <c r="B365" s="169"/>
      <c r="C365" s="173" t="s">
        <v>699</v>
      </c>
      <c r="D365" s="169"/>
      <c r="E365" s="170"/>
    </row>
    <row r="366" spans="2:5" ht="11.25" hidden="1" outlineLevel="1" collapsed="1">
      <c r="B366" s="169" t="s">
        <v>1202</v>
      </c>
      <c r="C366" s="68" t="s">
        <v>1203</v>
      </c>
      <c r="D366" s="172"/>
      <c r="E366" s="170" t="s">
        <v>1094</v>
      </c>
    </row>
    <row r="367" spans="2:5" ht="11.25" hidden="1" outlineLevel="2">
      <c r="B367" s="169"/>
      <c r="C367" s="173" t="s">
        <v>697</v>
      </c>
      <c r="D367" s="169"/>
      <c r="E367" s="170"/>
    </row>
    <row r="368" spans="2:5" ht="11.25" hidden="1" outlineLevel="2">
      <c r="B368" s="169"/>
      <c r="C368" s="173" t="s">
        <v>699</v>
      </c>
      <c r="D368" s="169"/>
      <c r="E368" s="170"/>
    </row>
    <row r="369" spans="2:5" ht="11.25" hidden="1" outlineLevel="1" collapsed="1">
      <c r="B369" s="169" t="s">
        <v>1204</v>
      </c>
      <c r="C369" s="68" t="s">
        <v>1205</v>
      </c>
      <c r="D369" s="172"/>
      <c r="E369" s="170"/>
    </row>
    <row r="370" spans="2:5" ht="11.25" hidden="1" outlineLevel="2">
      <c r="B370" s="169"/>
      <c r="C370" s="173" t="s">
        <v>697</v>
      </c>
      <c r="D370" s="169"/>
      <c r="E370" s="170"/>
    </row>
    <row r="371" spans="2:5" ht="11.25" hidden="1" outlineLevel="2">
      <c r="B371" s="169"/>
      <c r="C371" s="173" t="s">
        <v>699</v>
      </c>
      <c r="D371" s="169"/>
      <c r="E371" s="170"/>
    </row>
    <row r="372" spans="2:5" ht="11.25" hidden="1" outlineLevel="1" collapsed="1">
      <c r="B372" s="169" t="s">
        <v>1206</v>
      </c>
      <c r="C372" s="68" t="s">
        <v>1207</v>
      </c>
      <c r="D372" s="172"/>
      <c r="E372" s="170" t="s">
        <v>1094</v>
      </c>
    </row>
    <row r="373" spans="2:5" ht="11.25" hidden="1" outlineLevel="2">
      <c r="B373" s="169"/>
      <c r="C373" s="173" t="s">
        <v>697</v>
      </c>
      <c r="D373" s="169"/>
      <c r="E373" s="170"/>
    </row>
    <row r="374" spans="2:5" ht="11.25" hidden="1" outlineLevel="2">
      <c r="B374" s="169"/>
      <c r="C374" s="173" t="s">
        <v>699</v>
      </c>
      <c r="D374" s="169"/>
      <c r="E374" s="170"/>
    </row>
    <row r="375" spans="2:5" ht="11.25" hidden="1" outlineLevel="1" collapsed="1">
      <c r="B375" s="169" t="s">
        <v>1208</v>
      </c>
      <c r="C375" s="68" t="s">
        <v>1209</v>
      </c>
      <c r="D375" s="172"/>
      <c r="E375" s="170"/>
    </row>
    <row r="376" spans="2:5" ht="11.25" hidden="1" outlineLevel="2">
      <c r="B376" s="169"/>
      <c r="C376" s="173" t="s">
        <v>697</v>
      </c>
      <c r="D376" s="169"/>
      <c r="E376" s="170"/>
    </row>
    <row r="377" spans="2:5" ht="11.25" hidden="1" outlineLevel="2">
      <c r="B377" s="169"/>
      <c r="C377" s="173" t="s">
        <v>699</v>
      </c>
      <c r="D377" s="169"/>
      <c r="E377" s="170"/>
    </row>
    <row r="378" spans="1:5" ht="11.25" hidden="1" outlineLevel="1" collapsed="1">
      <c r="A378" s="164">
        <v>71</v>
      </c>
      <c r="B378" s="171" t="s">
        <v>206</v>
      </c>
      <c r="C378" s="68" t="s">
        <v>207</v>
      </c>
      <c r="D378" s="172"/>
      <c r="E378" s="170"/>
    </row>
    <row r="379" spans="2:5" ht="11.25" hidden="1" outlineLevel="2">
      <c r="B379" s="169"/>
      <c r="C379" s="173" t="s">
        <v>697</v>
      </c>
      <c r="D379" s="169" t="s">
        <v>998</v>
      </c>
      <c r="E379" s="170"/>
    </row>
    <row r="380" spans="2:5" ht="22.5" hidden="1" outlineLevel="2">
      <c r="B380" s="169"/>
      <c r="C380" s="173" t="s">
        <v>699</v>
      </c>
      <c r="D380" s="169" t="s">
        <v>999</v>
      </c>
      <c r="E380" s="170"/>
    </row>
    <row r="381" spans="2:5" ht="11.25" hidden="1" outlineLevel="1" collapsed="1">
      <c r="B381" s="169" t="s">
        <v>1210</v>
      </c>
      <c r="C381" s="68" t="s">
        <v>1211</v>
      </c>
      <c r="D381" s="172"/>
      <c r="E381" s="170"/>
    </row>
    <row r="382" spans="2:5" ht="11.25" hidden="1" outlineLevel="2">
      <c r="B382" s="169"/>
      <c r="C382" s="173" t="s">
        <v>697</v>
      </c>
      <c r="D382" s="169"/>
      <c r="E382" s="170"/>
    </row>
    <row r="383" spans="2:5" ht="11.25" hidden="1" outlineLevel="2">
      <c r="B383" s="169"/>
      <c r="C383" s="173" t="s">
        <v>699</v>
      </c>
      <c r="D383" s="169"/>
      <c r="E383" s="170"/>
    </row>
    <row r="384" spans="2:5" ht="11.25" hidden="1" outlineLevel="1" collapsed="1">
      <c r="B384" s="169" t="s">
        <v>1212</v>
      </c>
      <c r="C384" s="68" t="s">
        <v>1213</v>
      </c>
      <c r="D384" s="172"/>
      <c r="E384" s="170" t="s">
        <v>1094</v>
      </c>
    </row>
    <row r="385" spans="2:5" ht="11.25" hidden="1" outlineLevel="2">
      <c r="B385" s="169"/>
      <c r="C385" s="173" t="s">
        <v>697</v>
      </c>
      <c r="D385" s="169"/>
      <c r="E385" s="170"/>
    </row>
    <row r="386" spans="2:5" ht="11.25" hidden="1" outlineLevel="2">
      <c r="B386" s="169"/>
      <c r="C386" s="173" t="s">
        <v>699</v>
      </c>
      <c r="D386" s="169"/>
      <c r="E386" s="170"/>
    </row>
    <row r="387" spans="2:5" ht="11.25" hidden="1" outlineLevel="1" collapsed="1">
      <c r="B387" s="169" t="s">
        <v>1214</v>
      </c>
      <c r="C387" s="68" t="s">
        <v>1215</v>
      </c>
      <c r="D387" s="172"/>
      <c r="E387" s="170" t="s">
        <v>1094</v>
      </c>
    </row>
    <row r="388" spans="2:5" ht="11.25" hidden="1" outlineLevel="2">
      <c r="B388" s="169"/>
      <c r="C388" s="173" t="s">
        <v>697</v>
      </c>
      <c r="D388" s="169"/>
      <c r="E388" s="170"/>
    </row>
    <row r="389" spans="2:5" ht="11.25" hidden="1" outlineLevel="2">
      <c r="B389" s="169"/>
      <c r="C389" s="173" t="s">
        <v>699</v>
      </c>
      <c r="D389" s="169"/>
      <c r="E389" s="170"/>
    </row>
    <row r="390" spans="2:5" ht="11.25" hidden="1" outlineLevel="1" collapsed="1">
      <c r="B390" s="169" t="s">
        <v>1216</v>
      </c>
      <c r="C390" s="68" t="s">
        <v>1217</v>
      </c>
      <c r="D390" s="172"/>
      <c r="E390" s="170" t="s">
        <v>1094</v>
      </c>
    </row>
    <row r="391" spans="2:5" ht="11.25" hidden="1" outlineLevel="2">
      <c r="B391" s="169"/>
      <c r="C391" s="173" t="s">
        <v>697</v>
      </c>
      <c r="D391" s="169"/>
      <c r="E391" s="170"/>
    </row>
    <row r="392" spans="2:5" ht="11.25" hidden="1" outlineLevel="2">
      <c r="B392" s="169"/>
      <c r="C392" s="173" t="s">
        <v>699</v>
      </c>
      <c r="D392" s="169"/>
      <c r="E392" s="170"/>
    </row>
    <row r="393" spans="2:5" ht="11.25" hidden="1" outlineLevel="1" collapsed="1">
      <c r="B393" s="169" t="s">
        <v>1218</v>
      </c>
      <c r="C393" s="68" t="s">
        <v>1219</v>
      </c>
      <c r="D393" s="172"/>
      <c r="E393" s="170" t="s">
        <v>1094</v>
      </c>
    </row>
    <row r="394" spans="2:5" ht="11.25" hidden="1" outlineLevel="2">
      <c r="B394" s="169"/>
      <c r="C394" s="173" t="s">
        <v>697</v>
      </c>
      <c r="D394" s="169"/>
      <c r="E394" s="170"/>
    </row>
    <row r="395" spans="2:5" ht="11.25" hidden="1" outlineLevel="2">
      <c r="B395" s="169"/>
      <c r="C395" s="173" t="s">
        <v>699</v>
      </c>
      <c r="D395" s="169"/>
      <c r="E395" s="170"/>
    </row>
    <row r="396" spans="2:5" ht="11.25" hidden="1" outlineLevel="1" collapsed="1">
      <c r="B396" s="169" t="s">
        <v>1220</v>
      </c>
      <c r="C396" s="68" t="s">
        <v>1221</v>
      </c>
      <c r="D396" s="172"/>
      <c r="E396" s="170" t="s">
        <v>1094</v>
      </c>
    </row>
    <row r="397" spans="2:5" ht="11.25" hidden="1" outlineLevel="2">
      <c r="B397" s="169"/>
      <c r="C397" s="173" t="s">
        <v>697</v>
      </c>
      <c r="D397" s="169"/>
      <c r="E397" s="170"/>
    </row>
    <row r="398" spans="2:5" ht="11.25" hidden="1" outlineLevel="2">
      <c r="B398" s="169"/>
      <c r="C398" s="173" t="s">
        <v>699</v>
      </c>
      <c r="D398" s="169"/>
      <c r="E398" s="170"/>
    </row>
    <row r="399" spans="2:5" ht="11.25" hidden="1" outlineLevel="1" collapsed="1">
      <c r="B399" s="169" t="s">
        <v>1222</v>
      </c>
      <c r="C399" s="68" t="s">
        <v>1223</v>
      </c>
      <c r="D399" s="172"/>
      <c r="E399" s="170" t="s">
        <v>1094</v>
      </c>
    </row>
    <row r="400" spans="2:5" ht="11.25" hidden="1" outlineLevel="2">
      <c r="B400" s="169"/>
      <c r="C400" s="173" t="s">
        <v>697</v>
      </c>
      <c r="D400" s="169"/>
      <c r="E400" s="170"/>
    </row>
    <row r="401" spans="2:5" ht="11.25" hidden="1" outlineLevel="2">
      <c r="B401" s="169"/>
      <c r="C401" s="173" t="s">
        <v>699</v>
      </c>
      <c r="D401" s="169"/>
      <c r="E401" s="170"/>
    </row>
    <row r="402" spans="2:5" ht="11.25" hidden="1" outlineLevel="1" collapsed="1">
      <c r="B402" s="169" t="s">
        <v>208</v>
      </c>
      <c r="C402" s="68" t="s">
        <v>209</v>
      </c>
      <c r="D402" s="172"/>
      <c r="E402" s="170"/>
    </row>
    <row r="403" spans="2:5" ht="11.25" hidden="1" outlineLevel="2">
      <c r="B403" s="169"/>
      <c r="C403" s="173" t="s">
        <v>697</v>
      </c>
      <c r="D403" s="169" t="s">
        <v>1000</v>
      </c>
      <c r="E403" s="170"/>
    </row>
    <row r="404" spans="2:5" ht="22.5" hidden="1" outlineLevel="2">
      <c r="B404" s="169"/>
      <c r="C404" s="173" t="s">
        <v>699</v>
      </c>
      <c r="D404" s="169" t="s">
        <v>1001</v>
      </c>
      <c r="E404" s="170"/>
    </row>
    <row r="405" spans="2:5" ht="11.25" hidden="1" outlineLevel="1" collapsed="1">
      <c r="B405" s="169" t="s">
        <v>1224</v>
      </c>
      <c r="C405" s="68" t="s">
        <v>1225</v>
      </c>
      <c r="D405" s="172"/>
      <c r="E405" s="170"/>
    </row>
    <row r="406" spans="2:5" ht="11.25" hidden="1" outlineLevel="2">
      <c r="B406" s="169"/>
      <c r="C406" s="173" t="s">
        <v>697</v>
      </c>
      <c r="D406" s="169"/>
      <c r="E406" s="170"/>
    </row>
    <row r="407" spans="2:5" ht="11.25" hidden="1" outlineLevel="2">
      <c r="B407" s="169"/>
      <c r="C407" s="173" t="s">
        <v>699</v>
      </c>
      <c r="D407" s="169"/>
      <c r="E407" s="170"/>
    </row>
    <row r="408" spans="2:5" ht="11.25" hidden="1" outlineLevel="1" collapsed="1">
      <c r="B408" s="169" t="s">
        <v>1226</v>
      </c>
      <c r="C408" s="68" t="s">
        <v>1227</v>
      </c>
      <c r="D408" s="172"/>
      <c r="E408" s="170"/>
    </row>
    <row r="409" spans="2:5" ht="11.25" hidden="1" outlineLevel="2">
      <c r="B409" s="169"/>
      <c r="C409" s="173" t="s">
        <v>697</v>
      </c>
      <c r="D409" s="169"/>
      <c r="E409" s="170"/>
    </row>
    <row r="410" spans="2:5" ht="11.25" hidden="1" outlineLevel="2">
      <c r="B410" s="169"/>
      <c r="C410" s="173" t="s">
        <v>699</v>
      </c>
      <c r="D410" s="169"/>
      <c r="E410" s="170"/>
    </row>
    <row r="411" spans="2:5" ht="11.25" hidden="1" outlineLevel="1" collapsed="1">
      <c r="B411" s="169" t="s">
        <v>1228</v>
      </c>
      <c r="C411" s="68" t="s">
        <v>1229</v>
      </c>
      <c r="D411" s="172"/>
      <c r="E411" s="170" t="s">
        <v>1094</v>
      </c>
    </row>
    <row r="412" spans="2:5" ht="11.25" hidden="1" outlineLevel="2">
      <c r="B412" s="169"/>
      <c r="C412" s="173" t="s">
        <v>697</v>
      </c>
      <c r="D412" s="169" t="s">
        <v>1002</v>
      </c>
      <c r="E412" s="170"/>
    </row>
    <row r="413" spans="2:5" ht="22.5" hidden="1" outlineLevel="2">
      <c r="B413" s="169"/>
      <c r="C413" s="173" t="s">
        <v>699</v>
      </c>
      <c r="D413" s="169" t="s">
        <v>1003</v>
      </c>
      <c r="E413" s="170"/>
    </row>
    <row r="414" spans="2:5" ht="11.25" hidden="1" outlineLevel="1" collapsed="1">
      <c r="B414" s="169" t="s">
        <v>1230</v>
      </c>
      <c r="C414" s="68" t="s">
        <v>1231</v>
      </c>
      <c r="D414" s="172"/>
      <c r="E414" s="170" t="s">
        <v>1094</v>
      </c>
    </row>
    <row r="415" spans="2:5" ht="11.25" hidden="1" outlineLevel="2">
      <c r="B415" s="169"/>
      <c r="C415" s="173" t="s">
        <v>697</v>
      </c>
      <c r="D415" s="169"/>
      <c r="E415" s="170"/>
    </row>
    <row r="416" spans="2:5" ht="11.25" hidden="1" outlineLevel="2">
      <c r="B416" s="169"/>
      <c r="C416" s="173" t="s">
        <v>699</v>
      </c>
      <c r="D416" s="169"/>
      <c r="E416" s="170"/>
    </row>
    <row r="417" spans="2:5" ht="11.25" hidden="1" outlineLevel="1" collapsed="1">
      <c r="B417" s="169" t="s">
        <v>1232</v>
      </c>
      <c r="C417" s="68" t="s">
        <v>1004</v>
      </c>
      <c r="D417" s="172"/>
      <c r="E417" s="170" t="s">
        <v>1094</v>
      </c>
    </row>
    <row r="418" spans="2:5" ht="11.25" hidden="1" outlineLevel="2">
      <c r="B418" s="169"/>
      <c r="C418" s="173" t="s">
        <v>697</v>
      </c>
      <c r="D418" s="169" t="s">
        <v>1005</v>
      </c>
      <c r="E418" s="170"/>
    </row>
    <row r="419" spans="2:5" ht="11.25" hidden="1" outlineLevel="2">
      <c r="B419" s="169"/>
      <c r="C419" s="173" t="s">
        <v>699</v>
      </c>
      <c r="D419" s="169" t="s">
        <v>1006</v>
      </c>
      <c r="E419" s="170"/>
    </row>
    <row r="420" spans="2:5" ht="11.25" hidden="1" outlineLevel="1" collapsed="1">
      <c r="B420" s="169" t="s">
        <v>210</v>
      </c>
      <c r="C420" s="68" t="s">
        <v>211</v>
      </c>
      <c r="D420" s="172"/>
      <c r="E420" s="170" t="s">
        <v>1094</v>
      </c>
    </row>
    <row r="421" spans="2:5" ht="11.25" hidden="1" outlineLevel="2">
      <c r="B421" s="169"/>
      <c r="C421" s="173" t="s">
        <v>697</v>
      </c>
      <c r="D421" s="169" t="s">
        <v>1007</v>
      </c>
      <c r="E421" s="170"/>
    </row>
    <row r="422" spans="2:5" ht="22.5" hidden="1" outlineLevel="2">
      <c r="B422" s="169"/>
      <c r="C422" s="173" t="s">
        <v>699</v>
      </c>
      <c r="D422" s="169" t="s">
        <v>1008</v>
      </c>
      <c r="E422" s="170"/>
    </row>
    <row r="423" spans="2:5" ht="11.25" hidden="1" outlineLevel="1" collapsed="1">
      <c r="B423" s="169" t="s">
        <v>212</v>
      </c>
      <c r="C423" s="68" t="s">
        <v>213</v>
      </c>
      <c r="D423" s="172"/>
      <c r="E423" s="170"/>
    </row>
    <row r="424" spans="2:5" ht="11.25" hidden="1" outlineLevel="2">
      <c r="B424" s="169"/>
      <c r="C424" s="173" t="s">
        <v>697</v>
      </c>
      <c r="D424" s="169"/>
      <c r="E424" s="170"/>
    </row>
    <row r="425" spans="2:5" ht="11.25" hidden="1" outlineLevel="2">
      <c r="B425" s="169"/>
      <c r="C425" s="173" t="s">
        <v>699</v>
      </c>
      <c r="D425" s="169"/>
      <c r="E425" s="170"/>
    </row>
    <row r="426" spans="2:5" ht="11.25" hidden="1" outlineLevel="1" collapsed="1">
      <c r="B426" s="169" t="s">
        <v>1233</v>
      </c>
      <c r="C426" s="68" t="s">
        <v>1234</v>
      </c>
      <c r="D426" s="172"/>
      <c r="E426" s="170" t="s">
        <v>1094</v>
      </c>
    </row>
    <row r="427" spans="2:5" ht="11.25" hidden="1" outlineLevel="2">
      <c r="B427" s="169"/>
      <c r="C427" s="173" t="s">
        <v>697</v>
      </c>
      <c r="D427" s="169"/>
      <c r="E427" s="170"/>
    </row>
    <row r="428" spans="2:5" ht="11.25" hidden="1" outlineLevel="2">
      <c r="B428" s="169"/>
      <c r="C428" s="173" t="s">
        <v>699</v>
      </c>
      <c r="D428" s="169"/>
      <c r="E428" s="170"/>
    </row>
    <row r="429" spans="2:5" ht="11.25" hidden="1" outlineLevel="1" collapsed="1">
      <c r="B429" s="169" t="s">
        <v>1235</v>
      </c>
      <c r="C429" s="68" t="s">
        <v>1236</v>
      </c>
      <c r="D429" s="172"/>
      <c r="E429" s="170"/>
    </row>
    <row r="430" spans="2:5" ht="11.25" hidden="1" outlineLevel="2">
      <c r="B430" s="169"/>
      <c r="C430" s="173" t="s">
        <v>697</v>
      </c>
      <c r="D430" s="169" t="s">
        <v>1009</v>
      </c>
      <c r="E430" s="170"/>
    </row>
    <row r="431" spans="2:5" ht="11.25" hidden="1" outlineLevel="2">
      <c r="B431" s="169"/>
      <c r="C431" s="173" t="s">
        <v>699</v>
      </c>
      <c r="D431" s="169" t="s">
        <v>1010</v>
      </c>
      <c r="E431" s="170"/>
    </row>
    <row r="432" spans="2:5" ht="11.25" hidden="1" outlineLevel="1" collapsed="1">
      <c r="B432" s="169" t="s">
        <v>1237</v>
      </c>
      <c r="C432" s="68" t="s">
        <v>1238</v>
      </c>
      <c r="D432" s="172"/>
      <c r="E432" s="170"/>
    </row>
    <row r="433" spans="2:5" ht="11.25" hidden="1" outlineLevel="2">
      <c r="B433" s="169"/>
      <c r="C433" s="173" t="s">
        <v>697</v>
      </c>
      <c r="D433" s="169"/>
      <c r="E433" s="170"/>
    </row>
    <row r="434" spans="2:5" ht="11.25" hidden="1" outlineLevel="2">
      <c r="B434" s="169"/>
      <c r="C434" s="173" t="s">
        <v>699</v>
      </c>
      <c r="D434" s="169"/>
      <c r="E434" s="170"/>
    </row>
    <row r="435" spans="2:5" ht="11.25" hidden="1" outlineLevel="1" collapsed="1">
      <c r="B435" s="169" t="s">
        <v>1239</v>
      </c>
      <c r="C435" s="68" t="s">
        <v>1240</v>
      </c>
      <c r="D435" s="172"/>
      <c r="E435" s="170" t="s">
        <v>1094</v>
      </c>
    </row>
    <row r="436" spans="2:5" ht="11.25" hidden="1" outlineLevel="2">
      <c r="B436" s="169"/>
      <c r="C436" s="173" t="s">
        <v>697</v>
      </c>
      <c r="D436" s="169"/>
      <c r="E436" s="170"/>
    </row>
    <row r="437" spans="2:5" ht="11.25" hidden="1" outlineLevel="2">
      <c r="B437" s="169"/>
      <c r="C437" s="173" t="s">
        <v>699</v>
      </c>
      <c r="D437" s="169"/>
      <c r="E437" s="170"/>
    </row>
    <row r="438" spans="2:5" ht="11.25" hidden="1" outlineLevel="1" collapsed="1">
      <c r="B438" s="169" t="s">
        <v>214</v>
      </c>
      <c r="C438" s="68" t="s">
        <v>215</v>
      </c>
      <c r="D438" s="172"/>
      <c r="E438" s="170" t="s">
        <v>1094</v>
      </c>
    </row>
    <row r="439" spans="2:5" ht="11.25" hidden="1" outlineLevel="2">
      <c r="B439" s="169"/>
      <c r="C439" s="173" t="s">
        <v>697</v>
      </c>
      <c r="D439" s="169" t="s">
        <v>1011</v>
      </c>
      <c r="E439" s="170"/>
    </row>
    <row r="440" spans="2:5" ht="45" hidden="1" outlineLevel="2">
      <c r="B440" s="169"/>
      <c r="C440" s="173" t="s">
        <v>699</v>
      </c>
      <c r="D440" s="169" t="s">
        <v>1012</v>
      </c>
      <c r="E440" s="170"/>
    </row>
    <row r="441" spans="2:5" ht="11.25" hidden="1" outlineLevel="1" collapsed="1">
      <c r="B441" s="169" t="s">
        <v>216</v>
      </c>
      <c r="C441" s="68" t="s">
        <v>217</v>
      </c>
      <c r="D441" s="172"/>
      <c r="E441" s="170" t="s">
        <v>1094</v>
      </c>
    </row>
    <row r="442" spans="2:5" ht="11.25" hidden="1" outlineLevel="2">
      <c r="B442" s="169"/>
      <c r="C442" s="173" t="s">
        <v>697</v>
      </c>
      <c r="D442" s="169" t="s">
        <v>1013</v>
      </c>
      <c r="E442" s="170"/>
    </row>
    <row r="443" spans="2:5" ht="56.25" hidden="1" outlineLevel="2">
      <c r="B443" s="169"/>
      <c r="C443" s="173" t="s">
        <v>699</v>
      </c>
      <c r="D443" s="169" t="s">
        <v>1014</v>
      </c>
      <c r="E443" s="170"/>
    </row>
    <row r="444" spans="2:5" ht="11.25" hidden="1" outlineLevel="1" collapsed="1">
      <c r="B444" s="169" t="s">
        <v>218</v>
      </c>
      <c r="C444" s="68" t="s">
        <v>219</v>
      </c>
      <c r="D444" s="172"/>
      <c r="E444" s="170" t="s">
        <v>1094</v>
      </c>
    </row>
    <row r="445" spans="2:5" ht="11.25" hidden="1" outlineLevel="2">
      <c r="B445" s="169"/>
      <c r="C445" s="173" t="s">
        <v>697</v>
      </c>
      <c r="D445" s="169" t="s">
        <v>1015</v>
      </c>
      <c r="E445" s="170"/>
    </row>
    <row r="446" spans="2:5" ht="56.25" hidden="1" outlineLevel="2">
      <c r="B446" s="169"/>
      <c r="C446" s="173" t="s">
        <v>699</v>
      </c>
      <c r="D446" s="169" t="s">
        <v>1016</v>
      </c>
      <c r="E446" s="170"/>
    </row>
    <row r="447" spans="2:5" ht="11.25" hidden="1" outlineLevel="1" collapsed="1">
      <c r="B447" s="169" t="s">
        <v>1241</v>
      </c>
      <c r="C447" s="68" t="s">
        <v>1242</v>
      </c>
      <c r="D447" s="172"/>
      <c r="E447" s="170"/>
    </row>
    <row r="448" spans="2:5" ht="11.25" hidden="1" outlineLevel="2">
      <c r="B448" s="169"/>
      <c r="C448" s="173" t="s">
        <v>697</v>
      </c>
      <c r="D448" s="169"/>
      <c r="E448" s="170"/>
    </row>
    <row r="449" spans="2:5" ht="11.25" hidden="1" outlineLevel="2">
      <c r="B449" s="169"/>
      <c r="C449" s="173" t="s">
        <v>699</v>
      </c>
      <c r="D449" s="169"/>
      <c r="E449" s="170"/>
    </row>
    <row r="450" spans="2:5" ht="11.25" hidden="1" outlineLevel="1" collapsed="1">
      <c r="B450" s="169" t="s">
        <v>1243</v>
      </c>
      <c r="C450" s="68" t="s">
        <v>1017</v>
      </c>
      <c r="D450" s="172"/>
      <c r="E450" s="170"/>
    </row>
    <row r="451" spans="2:5" ht="11.25" hidden="1" outlineLevel="2">
      <c r="B451" s="169"/>
      <c r="C451" s="173" t="s">
        <v>697</v>
      </c>
      <c r="D451" s="169" t="s">
        <v>1018</v>
      </c>
      <c r="E451" s="170"/>
    </row>
    <row r="452" spans="2:5" ht="33.75" hidden="1" outlineLevel="2">
      <c r="B452" s="169"/>
      <c r="C452" s="173" t="s">
        <v>699</v>
      </c>
      <c r="D452" s="169" t="s">
        <v>1019</v>
      </c>
      <c r="E452" s="170"/>
    </row>
    <row r="453" spans="2:5" ht="11.25" hidden="1" outlineLevel="1" collapsed="1">
      <c r="B453" s="169" t="s">
        <v>1244</v>
      </c>
      <c r="C453" s="68" t="s">
        <v>1245</v>
      </c>
      <c r="D453" s="172"/>
      <c r="E453" s="170"/>
    </row>
    <row r="454" spans="2:5" ht="11.25" hidden="1" outlineLevel="2">
      <c r="B454" s="169"/>
      <c r="C454" s="173" t="s">
        <v>697</v>
      </c>
      <c r="D454" s="169"/>
      <c r="E454" s="170"/>
    </row>
    <row r="455" spans="2:5" ht="11.25" hidden="1" outlineLevel="2">
      <c r="B455" s="169"/>
      <c r="C455" s="173" t="s">
        <v>699</v>
      </c>
      <c r="D455" s="169"/>
      <c r="E455" s="170"/>
    </row>
    <row r="456" spans="2:5" ht="11.25" hidden="1" outlineLevel="1" collapsed="1">
      <c r="B456" s="169" t="s">
        <v>1246</v>
      </c>
      <c r="C456" s="68" t="s">
        <v>1247</v>
      </c>
      <c r="D456" s="172"/>
      <c r="E456" s="170" t="s">
        <v>1094</v>
      </c>
    </row>
    <row r="457" spans="2:5" ht="11.25" hidden="1" outlineLevel="2">
      <c r="B457" s="169"/>
      <c r="C457" s="173" t="s">
        <v>697</v>
      </c>
      <c r="D457" s="169"/>
      <c r="E457" s="170"/>
    </row>
    <row r="458" spans="2:5" ht="11.25" hidden="1" outlineLevel="2">
      <c r="B458" s="169"/>
      <c r="C458" s="173" t="s">
        <v>699</v>
      </c>
      <c r="D458" s="169"/>
      <c r="E458" s="170"/>
    </row>
    <row r="459" spans="2:5" ht="11.25" hidden="1" outlineLevel="1" collapsed="1">
      <c r="B459" s="169" t="s">
        <v>1248</v>
      </c>
      <c r="C459" s="68" t="s">
        <v>1249</v>
      </c>
      <c r="D459" s="172"/>
      <c r="E459" s="170"/>
    </row>
    <row r="460" spans="2:5" ht="11.25" hidden="1" outlineLevel="2">
      <c r="B460" s="169"/>
      <c r="C460" s="173" t="s">
        <v>697</v>
      </c>
      <c r="D460" s="169"/>
      <c r="E460" s="170"/>
    </row>
    <row r="461" spans="2:5" ht="11.25" hidden="1" outlineLevel="2">
      <c r="B461" s="169"/>
      <c r="C461" s="173" t="s">
        <v>699</v>
      </c>
      <c r="D461" s="169"/>
      <c r="E461" s="170"/>
    </row>
    <row r="462" spans="2:5" ht="11.25" hidden="1" outlineLevel="1" collapsed="1">
      <c r="B462" s="169" t="s">
        <v>1250</v>
      </c>
      <c r="C462" s="68" t="s">
        <v>1251</v>
      </c>
      <c r="D462" s="172"/>
      <c r="E462" s="170"/>
    </row>
    <row r="463" spans="2:5" ht="11.25" hidden="1" outlineLevel="2">
      <c r="B463" s="169"/>
      <c r="C463" s="173" t="s">
        <v>697</v>
      </c>
      <c r="D463" s="169"/>
      <c r="E463" s="170"/>
    </row>
    <row r="464" spans="2:5" ht="11.25" hidden="1" outlineLevel="2">
      <c r="B464" s="169"/>
      <c r="C464" s="173" t="s">
        <v>699</v>
      </c>
      <c r="D464" s="169"/>
      <c r="E464" s="170"/>
    </row>
    <row r="465" spans="2:5" ht="11.25" hidden="1" outlineLevel="1" collapsed="1">
      <c r="B465" s="169" t="s">
        <v>220</v>
      </c>
      <c r="C465" s="68" t="s">
        <v>221</v>
      </c>
      <c r="D465" s="172"/>
      <c r="E465" s="170" t="s">
        <v>1094</v>
      </c>
    </row>
    <row r="466" spans="2:5" ht="11.25" hidden="1" outlineLevel="2">
      <c r="B466" s="169"/>
      <c r="C466" s="173" t="s">
        <v>697</v>
      </c>
      <c r="D466" s="169" t="s">
        <v>1020</v>
      </c>
      <c r="E466" s="170"/>
    </row>
    <row r="467" spans="2:5" ht="11.25" hidden="1" outlineLevel="2">
      <c r="B467" s="169"/>
      <c r="C467" s="173" t="s">
        <v>699</v>
      </c>
      <c r="D467" s="169" t="s">
        <v>1021</v>
      </c>
      <c r="E467" s="170"/>
    </row>
    <row r="468" spans="2:5" ht="11.25" hidden="1" outlineLevel="1" collapsed="1">
      <c r="B468" s="169" t="s">
        <v>1252</v>
      </c>
      <c r="C468" s="68" t="s">
        <v>1253</v>
      </c>
      <c r="D468" s="172"/>
      <c r="E468" s="170" t="s">
        <v>1094</v>
      </c>
    </row>
    <row r="469" spans="2:5" ht="11.25" hidden="1" outlineLevel="2">
      <c r="B469" s="169"/>
      <c r="C469" s="173" t="s">
        <v>697</v>
      </c>
      <c r="D469" s="169" t="s">
        <v>1022</v>
      </c>
      <c r="E469" s="170"/>
    </row>
    <row r="470" spans="2:5" ht="22.5" hidden="1" outlineLevel="2">
      <c r="B470" s="169"/>
      <c r="C470" s="173" t="s">
        <v>699</v>
      </c>
      <c r="D470" s="169" t="s">
        <v>1023</v>
      </c>
      <c r="E470" s="170"/>
    </row>
    <row r="471" spans="2:5" ht="11.25" hidden="1" outlineLevel="1" collapsed="1">
      <c r="B471" s="169" t="s">
        <v>222</v>
      </c>
      <c r="C471" s="68" t="s">
        <v>223</v>
      </c>
      <c r="D471" s="172"/>
      <c r="E471" s="170" t="s">
        <v>1094</v>
      </c>
    </row>
    <row r="472" spans="2:5" ht="11.25" hidden="1" outlineLevel="2">
      <c r="B472" s="169"/>
      <c r="C472" s="173" t="s">
        <v>697</v>
      </c>
      <c r="D472" s="169" t="s">
        <v>1024</v>
      </c>
      <c r="E472" s="170"/>
    </row>
    <row r="473" spans="2:5" ht="45" hidden="1" outlineLevel="2">
      <c r="B473" s="169"/>
      <c r="C473" s="173" t="s">
        <v>699</v>
      </c>
      <c r="D473" s="169" t="s">
        <v>1025</v>
      </c>
      <c r="E473" s="170"/>
    </row>
    <row r="474" spans="2:5" ht="11.25" hidden="1" outlineLevel="1" collapsed="1">
      <c r="B474" s="169" t="s">
        <v>224</v>
      </c>
      <c r="C474" s="68" t="s">
        <v>225</v>
      </c>
      <c r="D474" s="172"/>
      <c r="E474" s="170" t="s">
        <v>1094</v>
      </c>
    </row>
    <row r="475" spans="2:5" ht="11.25" hidden="1" outlineLevel="2">
      <c r="B475" s="169"/>
      <c r="C475" s="173" t="s">
        <v>697</v>
      </c>
      <c r="D475" s="169" t="s">
        <v>1026</v>
      </c>
      <c r="E475" s="170"/>
    </row>
    <row r="476" spans="2:5" ht="11.25" hidden="1" outlineLevel="2">
      <c r="B476" s="169"/>
      <c r="C476" s="173" t="s">
        <v>699</v>
      </c>
      <c r="D476" s="169" t="s">
        <v>1027</v>
      </c>
      <c r="E476" s="170"/>
    </row>
    <row r="477" spans="2:5" ht="11.25" hidden="1" outlineLevel="1" collapsed="1">
      <c r="B477" s="169" t="s">
        <v>1254</v>
      </c>
      <c r="C477" s="68" t="s">
        <v>1255</v>
      </c>
      <c r="D477" s="172"/>
      <c r="E477" s="170" t="s">
        <v>1094</v>
      </c>
    </row>
    <row r="478" spans="2:5" ht="11.25" hidden="1" outlineLevel="2">
      <c r="B478" s="169"/>
      <c r="C478" s="173" t="s">
        <v>697</v>
      </c>
      <c r="D478" s="169"/>
      <c r="E478" s="170"/>
    </row>
    <row r="479" spans="2:5" ht="11.25" hidden="1" outlineLevel="2">
      <c r="B479" s="169"/>
      <c r="C479" s="173" t="s">
        <v>699</v>
      </c>
      <c r="D479" s="169"/>
      <c r="E479" s="170"/>
    </row>
    <row r="480" spans="2:5" ht="11.25" hidden="1" outlineLevel="1" collapsed="1">
      <c r="B480" s="169" t="s">
        <v>1256</v>
      </c>
      <c r="C480" s="68" t="s">
        <v>1257</v>
      </c>
      <c r="D480" s="172"/>
      <c r="E480" s="170" t="s">
        <v>1094</v>
      </c>
    </row>
    <row r="481" spans="2:5" ht="11.25" hidden="1" outlineLevel="2">
      <c r="B481" s="169"/>
      <c r="C481" s="173" t="s">
        <v>697</v>
      </c>
      <c r="D481" s="169"/>
      <c r="E481" s="170"/>
    </row>
    <row r="482" spans="2:5" ht="11.25" hidden="1" outlineLevel="2">
      <c r="B482" s="169"/>
      <c r="C482" s="173" t="s">
        <v>699</v>
      </c>
      <c r="D482" s="169"/>
      <c r="E482" s="170"/>
    </row>
    <row r="483" spans="2:5" ht="11.25" hidden="1" outlineLevel="1" collapsed="1">
      <c r="B483" s="169" t="s">
        <v>1258</v>
      </c>
      <c r="C483" s="68" t="s">
        <v>1259</v>
      </c>
      <c r="D483" s="172"/>
      <c r="E483" s="170" t="s">
        <v>1094</v>
      </c>
    </row>
    <row r="484" spans="2:5" ht="11.25" hidden="1" outlineLevel="2">
      <c r="B484" s="169"/>
      <c r="C484" s="173" t="s">
        <v>697</v>
      </c>
      <c r="D484" s="169"/>
      <c r="E484" s="170"/>
    </row>
    <row r="485" spans="2:5" ht="11.25" hidden="1" outlineLevel="2">
      <c r="B485" s="169"/>
      <c r="C485" s="173" t="s">
        <v>699</v>
      </c>
      <c r="D485" s="169"/>
      <c r="E485" s="170"/>
    </row>
    <row r="486" spans="2:5" ht="11.25" hidden="1" outlineLevel="1" collapsed="1">
      <c r="B486" s="169" t="s">
        <v>1260</v>
      </c>
      <c r="C486" s="68" t="s">
        <v>1261</v>
      </c>
      <c r="D486" s="172"/>
      <c r="E486" s="170" t="s">
        <v>1094</v>
      </c>
    </row>
    <row r="487" spans="2:5" ht="11.25" hidden="1" outlineLevel="2">
      <c r="B487" s="169"/>
      <c r="C487" s="173" t="s">
        <v>697</v>
      </c>
      <c r="D487" s="169"/>
      <c r="E487" s="170"/>
    </row>
    <row r="488" spans="2:5" ht="11.25" hidden="1" outlineLevel="2">
      <c r="B488" s="169"/>
      <c r="C488" s="173" t="s">
        <v>699</v>
      </c>
      <c r="D488" s="169"/>
      <c r="E488" s="170"/>
    </row>
    <row r="489" spans="2:5" ht="11.25" hidden="1" outlineLevel="1" collapsed="1">
      <c r="B489" s="169" t="s">
        <v>1262</v>
      </c>
      <c r="C489" s="68" t="s">
        <v>1263</v>
      </c>
      <c r="D489" s="172"/>
      <c r="E489" s="170"/>
    </row>
    <row r="490" spans="2:5" ht="11.25" hidden="1" outlineLevel="2">
      <c r="B490" s="169"/>
      <c r="C490" s="173" t="s">
        <v>697</v>
      </c>
      <c r="D490" s="169"/>
      <c r="E490" s="170"/>
    </row>
    <row r="491" spans="2:5" ht="11.25" hidden="1" outlineLevel="2">
      <c r="B491" s="169"/>
      <c r="C491" s="173" t="s">
        <v>699</v>
      </c>
      <c r="D491" s="169"/>
      <c r="E491" s="170"/>
    </row>
    <row r="492" spans="2:5" ht="11.25" hidden="1" outlineLevel="1" collapsed="1">
      <c r="B492" s="169" t="s">
        <v>1264</v>
      </c>
      <c r="C492" s="68" t="s">
        <v>1265</v>
      </c>
      <c r="D492" s="172"/>
      <c r="E492" s="170" t="s">
        <v>1094</v>
      </c>
    </row>
    <row r="493" spans="2:5" ht="11.25" hidden="1" outlineLevel="2">
      <c r="B493" s="169"/>
      <c r="C493" s="173" t="s">
        <v>697</v>
      </c>
      <c r="D493" s="169"/>
      <c r="E493" s="170"/>
    </row>
    <row r="494" spans="2:5" ht="11.25" hidden="1" outlineLevel="2">
      <c r="B494" s="169"/>
      <c r="C494" s="173" t="s">
        <v>699</v>
      </c>
      <c r="D494" s="169"/>
      <c r="E494" s="170"/>
    </row>
    <row r="495" spans="2:5" ht="11.25" hidden="1" outlineLevel="1" collapsed="1">
      <c r="B495" s="169" t="s">
        <v>1266</v>
      </c>
      <c r="C495" s="68" t="s">
        <v>1267</v>
      </c>
      <c r="D495" s="172"/>
      <c r="E495" s="170"/>
    </row>
    <row r="496" spans="2:5" ht="11.25" hidden="1" outlineLevel="2">
      <c r="B496" s="169"/>
      <c r="C496" s="173" t="s">
        <v>697</v>
      </c>
      <c r="D496" s="169" t="s">
        <v>1028</v>
      </c>
      <c r="E496" s="170"/>
    </row>
    <row r="497" spans="2:5" ht="33.75" hidden="1" outlineLevel="2">
      <c r="B497" s="169"/>
      <c r="C497" s="173" t="s">
        <v>699</v>
      </c>
      <c r="D497" s="169" t="s">
        <v>1029</v>
      </c>
      <c r="E497" s="170"/>
    </row>
    <row r="498" spans="2:5" ht="11.25" collapsed="1">
      <c r="B498" s="169"/>
      <c r="C498" s="68"/>
      <c r="D498" s="172"/>
      <c r="E498" s="170"/>
    </row>
    <row r="499" spans="2:5" ht="12" collapsed="1">
      <c r="B499" s="168" t="s">
        <v>1030</v>
      </c>
      <c r="C499" s="68"/>
      <c r="D499" s="172"/>
      <c r="E499" s="170"/>
    </row>
    <row r="500" spans="2:5" ht="11.25" hidden="1" outlineLevel="1" collapsed="1">
      <c r="B500" s="169" t="s">
        <v>1268</v>
      </c>
      <c r="C500" s="68" t="s">
        <v>1269</v>
      </c>
      <c r="D500" s="172"/>
      <c r="E500" s="170"/>
    </row>
    <row r="501" spans="2:5" ht="11.25" hidden="1" outlineLevel="2">
      <c r="B501" s="169"/>
      <c r="C501" s="173" t="s">
        <v>697</v>
      </c>
      <c r="D501" s="169"/>
      <c r="E501" s="170"/>
    </row>
    <row r="502" spans="2:5" ht="11.25" hidden="1" outlineLevel="2">
      <c r="B502" s="169"/>
      <c r="C502" s="173" t="s">
        <v>699</v>
      </c>
      <c r="D502" s="169"/>
      <c r="E502" s="170"/>
    </row>
    <row r="503" spans="2:5" ht="11.25" hidden="1" outlineLevel="1" collapsed="1">
      <c r="B503" s="169" t="s">
        <v>1270</v>
      </c>
      <c r="C503" s="68" t="s">
        <v>1271</v>
      </c>
      <c r="D503" s="172"/>
      <c r="E503" s="170"/>
    </row>
    <row r="504" spans="2:5" ht="11.25" hidden="1" outlineLevel="2">
      <c r="B504" s="169"/>
      <c r="C504" s="173" t="s">
        <v>697</v>
      </c>
      <c r="D504" s="169"/>
      <c r="E504" s="170"/>
    </row>
    <row r="505" spans="2:5" ht="11.25" hidden="1" outlineLevel="2">
      <c r="B505" s="169"/>
      <c r="C505" s="173" t="s">
        <v>699</v>
      </c>
      <c r="D505" s="169"/>
      <c r="E505" s="170"/>
    </row>
    <row r="506" spans="2:5" ht="11.25" hidden="1" outlineLevel="1" collapsed="1">
      <c r="B506" s="169" t="s">
        <v>1272</v>
      </c>
      <c r="C506" s="68" t="s">
        <v>1273</v>
      </c>
      <c r="D506" s="172"/>
      <c r="E506" s="170"/>
    </row>
    <row r="507" spans="2:5" ht="11.25" hidden="1" outlineLevel="2">
      <c r="B507" s="169"/>
      <c r="C507" s="173" t="s">
        <v>697</v>
      </c>
      <c r="D507" s="169"/>
      <c r="E507" s="170"/>
    </row>
    <row r="508" spans="2:5" ht="11.25" hidden="1" outlineLevel="2">
      <c r="B508" s="169"/>
      <c r="C508" s="173" t="s">
        <v>699</v>
      </c>
      <c r="D508" s="169"/>
      <c r="E508" s="170"/>
    </row>
    <row r="509" spans="2:5" ht="11.25" hidden="1" outlineLevel="1" collapsed="1">
      <c r="B509" s="169" t="s">
        <v>1274</v>
      </c>
      <c r="C509" s="68" t="s">
        <v>1273</v>
      </c>
      <c r="D509" s="172"/>
      <c r="E509" s="170"/>
    </row>
    <row r="510" spans="2:5" ht="11.25" hidden="1" outlineLevel="2">
      <c r="B510" s="169"/>
      <c r="C510" s="173" t="s">
        <v>697</v>
      </c>
      <c r="D510" s="169"/>
      <c r="E510" s="170"/>
    </row>
    <row r="511" spans="2:5" ht="11.25" hidden="1" outlineLevel="2">
      <c r="B511" s="169"/>
      <c r="C511" s="173" t="s">
        <v>699</v>
      </c>
      <c r="D511" s="169"/>
      <c r="E511" s="170"/>
    </row>
    <row r="512" spans="2:5" ht="11.25" hidden="1" outlineLevel="1" collapsed="1">
      <c r="B512" s="169" t="s">
        <v>1275</v>
      </c>
      <c r="C512" s="68" t="s">
        <v>1276</v>
      </c>
      <c r="D512" s="172"/>
      <c r="E512" s="170"/>
    </row>
    <row r="513" spans="2:5" ht="11.25" hidden="1" outlineLevel="2">
      <c r="B513" s="169"/>
      <c r="C513" s="173" t="s">
        <v>697</v>
      </c>
      <c r="D513" s="169"/>
      <c r="E513" s="170"/>
    </row>
    <row r="514" spans="2:5" ht="11.25" hidden="1" outlineLevel="2">
      <c r="B514" s="169"/>
      <c r="C514" s="173" t="s">
        <v>699</v>
      </c>
      <c r="D514" s="169"/>
      <c r="E514" s="170"/>
    </row>
    <row r="515" spans="2:5" ht="11.25" hidden="1" outlineLevel="1" collapsed="1">
      <c r="B515" s="169" t="s">
        <v>1277</v>
      </c>
      <c r="C515" s="68" t="s">
        <v>1278</v>
      </c>
      <c r="D515" s="172"/>
      <c r="E515" s="170"/>
    </row>
    <row r="516" spans="2:5" ht="11.25" hidden="1" outlineLevel="2">
      <c r="B516" s="169"/>
      <c r="C516" s="173" t="s">
        <v>697</v>
      </c>
      <c r="D516" s="169"/>
      <c r="E516" s="170"/>
    </row>
    <row r="517" spans="2:5" ht="11.25" hidden="1" outlineLevel="2">
      <c r="B517" s="169"/>
      <c r="C517" s="173" t="s">
        <v>699</v>
      </c>
      <c r="D517" s="169"/>
      <c r="E517" s="170"/>
    </row>
    <row r="518" spans="2:5" ht="11.25" hidden="1" outlineLevel="1" collapsed="1">
      <c r="B518" s="169" t="s">
        <v>1279</v>
      </c>
      <c r="C518" s="68" t="s">
        <v>1280</v>
      </c>
      <c r="D518" s="172"/>
      <c r="E518" s="170"/>
    </row>
    <row r="519" spans="2:5" ht="11.25" hidden="1" outlineLevel="2">
      <c r="B519" s="169"/>
      <c r="C519" s="173" t="s">
        <v>697</v>
      </c>
      <c r="D519" s="169"/>
      <c r="E519" s="170"/>
    </row>
    <row r="520" spans="2:5" ht="11.25" hidden="1" outlineLevel="2">
      <c r="B520" s="169"/>
      <c r="C520" s="173" t="s">
        <v>699</v>
      </c>
      <c r="D520" s="169"/>
      <c r="E520" s="170"/>
    </row>
    <row r="521" spans="2:5" ht="11.25" hidden="1" outlineLevel="1" collapsed="1">
      <c r="B521" s="169" t="s">
        <v>1281</v>
      </c>
      <c r="C521" s="68" t="s">
        <v>1282</v>
      </c>
      <c r="D521" s="172"/>
      <c r="E521" s="170"/>
    </row>
    <row r="522" spans="2:5" ht="11.25" hidden="1" outlineLevel="2">
      <c r="B522" s="169"/>
      <c r="C522" s="173" t="s">
        <v>697</v>
      </c>
      <c r="D522" s="169"/>
      <c r="E522" s="170"/>
    </row>
    <row r="523" spans="2:5" ht="11.25" hidden="1" outlineLevel="2">
      <c r="B523" s="169"/>
      <c r="C523" s="173" t="s">
        <v>699</v>
      </c>
      <c r="D523" s="169"/>
      <c r="E523" s="170"/>
    </row>
    <row r="524" spans="2:5" ht="11.25" hidden="1" outlineLevel="1" collapsed="1">
      <c r="B524" s="169" t="s">
        <v>1283</v>
      </c>
      <c r="C524" s="68" t="s">
        <v>1284</v>
      </c>
      <c r="D524" s="172"/>
      <c r="E524" s="170"/>
    </row>
    <row r="525" spans="2:5" ht="11.25" hidden="1" outlineLevel="2">
      <c r="B525" s="169"/>
      <c r="C525" s="173" t="s">
        <v>697</v>
      </c>
      <c r="D525" s="169"/>
      <c r="E525" s="170"/>
    </row>
    <row r="526" spans="2:5" ht="11.25" hidden="1" outlineLevel="2">
      <c r="B526" s="169"/>
      <c r="C526" s="173" t="s">
        <v>699</v>
      </c>
      <c r="D526" s="169"/>
      <c r="E526" s="170"/>
    </row>
    <row r="527" spans="2:5" ht="11.25" hidden="1" outlineLevel="1" collapsed="1">
      <c r="B527" s="169" t="s">
        <v>1285</v>
      </c>
      <c r="C527" s="68" t="s">
        <v>1286</v>
      </c>
      <c r="D527" s="172"/>
      <c r="E527" s="170"/>
    </row>
    <row r="528" spans="2:5" ht="11.25" hidden="1" outlineLevel="2">
      <c r="B528" s="169"/>
      <c r="C528" s="173" t="s">
        <v>697</v>
      </c>
      <c r="D528" s="169"/>
      <c r="E528" s="170"/>
    </row>
    <row r="529" spans="2:5" ht="11.25" hidden="1" outlineLevel="2">
      <c r="B529" s="169"/>
      <c r="C529" s="173" t="s">
        <v>699</v>
      </c>
      <c r="D529" s="169"/>
      <c r="E529" s="170"/>
    </row>
    <row r="530" spans="2:5" ht="11.25" hidden="1" outlineLevel="1" collapsed="1">
      <c r="B530" s="169" t="s">
        <v>1287</v>
      </c>
      <c r="C530" s="68" t="s">
        <v>1288</v>
      </c>
      <c r="D530" s="172"/>
      <c r="E530" s="170"/>
    </row>
    <row r="531" spans="2:5" ht="11.25" hidden="1" outlineLevel="2">
      <c r="B531" s="169"/>
      <c r="C531" s="173" t="s">
        <v>697</v>
      </c>
      <c r="D531" s="169"/>
      <c r="E531" s="170"/>
    </row>
    <row r="532" spans="2:5" ht="11.25" hidden="1" outlineLevel="2">
      <c r="B532" s="169"/>
      <c r="C532" s="173" t="s">
        <v>699</v>
      </c>
      <c r="D532" s="169"/>
      <c r="E532" s="170"/>
    </row>
    <row r="533" spans="2:5" ht="11.25" hidden="1" outlineLevel="1" collapsed="1">
      <c r="B533" s="169" t="s">
        <v>1289</v>
      </c>
      <c r="C533" s="68" t="s">
        <v>1290</v>
      </c>
      <c r="D533" s="172"/>
      <c r="E533" s="170"/>
    </row>
    <row r="534" spans="2:5" ht="11.25" hidden="1" outlineLevel="2">
      <c r="B534" s="169"/>
      <c r="C534" s="173" t="s">
        <v>697</v>
      </c>
      <c r="D534" s="169"/>
      <c r="E534" s="170"/>
    </row>
    <row r="535" spans="2:5" ht="11.25" hidden="1" outlineLevel="2">
      <c r="B535" s="169"/>
      <c r="C535" s="173" t="s">
        <v>699</v>
      </c>
      <c r="D535" s="169"/>
      <c r="E535" s="170"/>
    </row>
    <row r="536" spans="2:5" ht="11.25" hidden="1" outlineLevel="1" collapsed="1">
      <c r="B536" s="169" t="s">
        <v>1291</v>
      </c>
      <c r="C536" s="68" t="s">
        <v>1292</v>
      </c>
      <c r="D536" s="172"/>
      <c r="E536" s="170" t="s">
        <v>1094</v>
      </c>
    </row>
    <row r="537" spans="2:5" ht="11.25" hidden="1" outlineLevel="2">
      <c r="B537" s="169"/>
      <c r="C537" s="173" t="s">
        <v>697</v>
      </c>
      <c r="D537" s="169"/>
      <c r="E537" s="170"/>
    </row>
    <row r="538" spans="2:5" ht="11.25" hidden="1" outlineLevel="2">
      <c r="B538" s="169"/>
      <c r="C538" s="173" t="s">
        <v>699</v>
      </c>
      <c r="D538" s="169"/>
      <c r="E538" s="170"/>
    </row>
    <row r="539" spans="2:5" ht="11.25" hidden="1" outlineLevel="1" collapsed="1">
      <c r="B539" s="169" t="s">
        <v>1293</v>
      </c>
      <c r="C539" s="68" t="s">
        <v>1294</v>
      </c>
      <c r="D539" s="172"/>
      <c r="E539" s="170" t="s">
        <v>1094</v>
      </c>
    </row>
    <row r="540" spans="2:5" ht="11.25" hidden="1" outlineLevel="2">
      <c r="B540" s="169"/>
      <c r="C540" s="173" t="s">
        <v>697</v>
      </c>
      <c r="D540" s="169"/>
      <c r="E540" s="170"/>
    </row>
    <row r="541" spans="2:5" ht="11.25" hidden="1" outlineLevel="2">
      <c r="B541" s="169"/>
      <c r="C541" s="173" t="s">
        <v>699</v>
      </c>
      <c r="D541" s="169"/>
      <c r="E541" s="170"/>
    </row>
    <row r="542" spans="2:5" ht="11.25" hidden="1" outlineLevel="1" collapsed="1">
      <c r="B542" s="169" t="s">
        <v>1295</v>
      </c>
      <c r="C542" s="68" t="s">
        <v>1296</v>
      </c>
      <c r="D542" s="172"/>
      <c r="E542" s="170"/>
    </row>
    <row r="543" spans="2:5" ht="11.25" hidden="1" outlineLevel="2">
      <c r="B543" s="169"/>
      <c r="C543" s="173" t="s">
        <v>697</v>
      </c>
      <c r="D543" s="169"/>
      <c r="E543" s="170"/>
    </row>
    <row r="544" spans="2:5" ht="11.25" hidden="1" outlineLevel="2">
      <c r="B544" s="169"/>
      <c r="C544" s="173" t="s">
        <v>699</v>
      </c>
      <c r="D544" s="169"/>
      <c r="E544" s="170"/>
    </row>
    <row r="545" spans="2:5" ht="11.25" hidden="1" outlineLevel="1" collapsed="1">
      <c r="B545" s="169" t="s">
        <v>1297</v>
      </c>
      <c r="C545" s="68" t="s">
        <v>1298</v>
      </c>
      <c r="D545" s="172"/>
      <c r="E545" s="170"/>
    </row>
    <row r="546" spans="2:5" ht="11.25" hidden="1" outlineLevel="2">
      <c r="B546" s="169"/>
      <c r="C546" s="173" t="s">
        <v>697</v>
      </c>
      <c r="D546" s="169"/>
      <c r="E546" s="170"/>
    </row>
    <row r="547" spans="2:5" ht="11.25" hidden="1" outlineLevel="2">
      <c r="B547" s="169"/>
      <c r="C547" s="173" t="s">
        <v>699</v>
      </c>
      <c r="D547" s="169"/>
      <c r="E547" s="170"/>
    </row>
    <row r="548" spans="2:5" ht="11.25" hidden="1" outlineLevel="1" collapsed="1">
      <c r="B548" s="169" t="s">
        <v>1299</v>
      </c>
      <c r="C548" s="68" t="s">
        <v>1300</v>
      </c>
      <c r="D548" s="172"/>
      <c r="E548" s="170"/>
    </row>
    <row r="549" spans="2:5" ht="11.25" hidden="1" outlineLevel="2">
      <c r="B549" s="169"/>
      <c r="C549" s="173" t="s">
        <v>697</v>
      </c>
      <c r="D549" s="169"/>
      <c r="E549" s="170"/>
    </row>
    <row r="550" spans="2:5" ht="11.25" hidden="1" outlineLevel="2">
      <c r="B550" s="169"/>
      <c r="C550" s="173" t="s">
        <v>699</v>
      </c>
      <c r="D550" s="169"/>
      <c r="E550" s="170"/>
    </row>
    <row r="551" spans="2:5" ht="11.25" hidden="1" outlineLevel="1" collapsed="1">
      <c r="B551" s="169" t="s">
        <v>1301</v>
      </c>
      <c r="C551" s="68" t="s">
        <v>1302</v>
      </c>
      <c r="D551" s="172"/>
      <c r="E551" s="170"/>
    </row>
    <row r="552" spans="2:5" ht="11.25" hidden="1" outlineLevel="2">
      <c r="B552" s="169"/>
      <c r="C552" s="173" t="s">
        <v>697</v>
      </c>
      <c r="D552" s="169"/>
      <c r="E552" s="170"/>
    </row>
    <row r="553" spans="2:5" ht="11.25" hidden="1" outlineLevel="2">
      <c r="B553" s="169"/>
      <c r="C553" s="173" t="s">
        <v>699</v>
      </c>
      <c r="D553" s="169"/>
      <c r="E553" s="170"/>
    </row>
    <row r="554" spans="2:5" ht="11.25" hidden="1" outlineLevel="1" collapsed="1">
      <c r="B554" s="169" t="s">
        <v>1303</v>
      </c>
      <c r="C554" s="68" t="s">
        <v>1304</v>
      </c>
      <c r="D554" s="172"/>
      <c r="E554" s="170"/>
    </row>
    <row r="555" spans="2:5" ht="11.25" hidden="1" outlineLevel="2">
      <c r="B555" s="169"/>
      <c r="C555" s="173" t="s">
        <v>697</v>
      </c>
      <c r="D555" s="169"/>
      <c r="E555" s="170"/>
    </row>
    <row r="556" spans="2:5" ht="11.25" hidden="1" outlineLevel="2">
      <c r="B556" s="169"/>
      <c r="C556" s="173" t="s">
        <v>699</v>
      </c>
      <c r="D556" s="169"/>
      <c r="E556" s="170"/>
    </row>
    <row r="557" spans="2:5" ht="11.25" hidden="1" outlineLevel="1" collapsed="1">
      <c r="B557" s="169" t="s">
        <v>1305</v>
      </c>
      <c r="C557" s="68" t="s">
        <v>1306</v>
      </c>
      <c r="D557" s="172"/>
      <c r="E557" s="170" t="s">
        <v>1094</v>
      </c>
    </row>
    <row r="558" spans="2:5" ht="11.25" hidden="1" outlineLevel="2">
      <c r="B558" s="169"/>
      <c r="C558" s="173" t="s">
        <v>697</v>
      </c>
      <c r="D558" s="169"/>
      <c r="E558" s="170"/>
    </row>
    <row r="559" spans="2:5" ht="11.25" hidden="1" outlineLevel="2">
      <c r="B559" s="169"/>
      <c r="C559" s="173" t="s">
        <v>699</v>
      </c>
      <c r="D559" s="169"/>
      <c r="E559" s="170"/>
    </row>
    <row r="560" spans="2:5" ht="11.25" hidden="1" outlineLevel="1" collapsed="1">
      <c r="B560" s="169" t="s">
        <v>1307</v>
      </c>
      <c r="C560" s="68" t="s">
        <v>1308</v>
      </c>
      <c r="D560" s="172"/>
      <c r="E560" s="170"/>
    </row>
    <row r="561" spans="2:5" ht="11.25" hidden="1" outlineLevel="2">
      <c r="B561" s="169"/>
      <c r="C561" s="173" t="s">
        <v>697</v>
      </c>
      <c r="D561" s="169"/>
      <c r="E561" s="170"/>
    </row>
    <row r="562" spans="2:5" ht="11.25" hidden="1" outlineLevel="2">
      <c r="B562" s="169"/>
      <c r="C562" s="173" t="s">
        <v>699</v>
      </c>
      <c r="D562" s="169"/>
      <c r="E562" s="170"/>
    </row>
    <row r="563" spans="2:5" ht="11.25" hidden="1" outlineLevel="1" collapsed="1">
      <c r="B563" s="169" t="s">
        <v>1309</v>
      </c>
      <c r="C563" s="68" t="s">
        <v>1310</v>
      </c>
      <c r="D563" s="172"/>
      <c r="E563" s="170"/>
    </row>
    <row r="564" spans="2:5" ht="11.25" hidden="1" outlineLevel="2">
      <c r="B564" s="169"/>
      <c r="C564" s="173" t="s">
        <v>697</v>
      </c>
      <c r="D564" s="169"/>
      <c r="E564" s="170"/>
    </row>
    <row r="565" spans="2:5" ht="11.25" hidden="1" outlineLevel="2">
      <c r="B565" s="169"/>
      <c r="C565" s="173" t="s">
        <v>699</v>
      </c>
      <c r="D565" s="169"/>
      <c r="E565" s="170"/>
    </row>
    <row r="566" spans="2:5" ht="11.25" hidden="1" outlineLevel="1" collapsed="1">
      <c r="B566" s="169" t="s">
        <v>1311</v>
      </c>
      <c r="C566" s="68" t="s">
        <v>1312</v>
      </c>
      <c r="D566" s="172"/>
      <c r="E566" s="170" t="s">
        <v>1094</v>
      </c>
    </row>
    <row r="567" spans="2:5" ht="11.25" hidden="1" outlineLevel="2">
      <c r="B567" s="169"/>
      <c r="C567" s="173" t="s">
        <v>697</v>
      </c>
      <c r="D567" s="169"/>
      <c r="E567" s="170"/>
    </row>
    <row r="568" spans="2:5" ht="11.25" hidden="1" outlineLevel="2">
      <c r="B568" s="169"/>
      <c r="C568" s="173" t="s">
        <v>699</v>
      </c>
      <c r="D568" s="169"/>
      <c r="E568" s="170"/>
    </row>
    <row r="569" spans="2:5" ht="11.25" hidden="1" outlineLevel="1" collapsed="1">
      <c r="B569" s="169" t="s">
        <v>1313</v>
      </c>
      <c r="C569" s="68" t="s">
        <v>1314</v>
      </c>
      <c r="D569" s="172"/>
      <c r="E569" s="170" t="s">
        <v>1094</v>
      </c>
    </row>
    <row r="570" spans="2:5" ht="11.25" hidden="1" outlineLevel="2">
      <c r="B570" s="169"/>
      <c r="C570" s="173" t="s">
        <v>697</v>
      </c>
      <c r="D570" s="169"/>
      <c r="E570" s="170"/>
    </row>
    <row r="571" spans="2:5" ht="11.25" hidden="1" outlineLevel="2">
      <c r="B571" s="169"/>
      <c r="C571" s="173" t="s">
        <v>699</v>
      </c>
      <c r="D571" s="169"/>
      <c r="E571" s="170"/>
    </row>
    <row r="572" spans="2:5" ht="11.25" hidden="1" outlineLevel="1" collapsed="1">
      <c r="B572" s="169" t="s">
        <v>1315</v>
      </c>
      <c r="C572" s="68" t="s">
        <v>1316</v>
      </c>
      <c r="D572" s="172"/>
      <c r="E572" s="170" t="s">
        <v>1094</v>
      </c>
    </row>
    <row r="573" spans="2:5" ht="11.25" hidden="1" outlineLevel="2">
      <c r="B573" s="169"/>
      <c r="C573" s="173" t="s">
        <v>697</v>
      </c>
      <c r="D573" s="169"/>
      <c r="E573" s="170"/>
    </row>
    <row r="574" spans="2:5" ht="11.25" hidden="1" outlineLevel="2">
      <c r="B574" s="169"/>
      <c r="C574" s="173" t="s">
        <v>699</v>
      </c>
      <c r="D574" s="169"/>
      <c r="E574" s="170"/>
    </row>
    <row r="575" spans="2:5" ht="11.25" hidden="1" outlineLevel="1" collapsed="1">
      <c r="B575" s="169" t="s">
        <v>1317</v>
      </c>
      <c r="C575" s="68" t="s">
        <v>1318</v>
      </c>
      <c r="D575" s="172"/>
      <c r="E575" s="170"/>
    </row>
    <row r="576" spans="2:5" ht="11.25" hidden="1" outlineLevel="2">
      <c r="B576" s="169"/>
      <c r="C576" s="173" t="s">
        <v>697</v>
      </c>
      <c r="D576" s="169"/>
      <c r="E576" s="170"/>
    </row>
    <row r="577" spans="2:5" ht="11.25" hidden="1" outlineLevel="2">
      <c r="B577" s="169"/>
      <c r="C577" s="173" t="s">
        <v>699</v>
      </c>
      <c r="D577" s="169"/>
      <c r="E577" s="170"/>
    </row>
    <row r="578" spans="2:5" ht="11.25" hidden="1" outlineLevel="1" collapsed="1">
      <c r="B578" s="169" t="s">
        <v>1319</v>
      </c>
      <c r="C578" s="68" t="s">
        <v>1320</v>
      </c>
      <c r="D578" s="172"/>
      <c r="E578" s="170" t="s">
        <v>1094</v>
      </c>
    </row>
    <row r="579" spans="2:5" ht="11.25" hidden="1" outlineLevel="2">
      <c r="B579" s="169"/>
      <c r="C579" s="173" t="s">
        <v>697</v>
      </c>
      <c r="D579" s="169"/>
      <c r="E579" s="170"/>
    </row>
    <row r="580" spans="2:5" ht="11.25" hidden="1" outlineLevel="2">
      <c r="B580" s="169"/>
      <c r="C580" s="173" t="s">
        <v>699</v>
      </c>
      <c r="D580" s="169"/>
      <c r="E580" s="170"/>
    </row>
    <row r="581" spans="2:5" ht="11.25" hidden="1" outlineLevel="1" collapsed="1">
      <c r="B581" s="169" t="s">
        <v>1321</v>
      </c>
      <c r="C581" s="68" t="s">
        <v>1322</v>
      </c>
      <c r="D581" s="172"/>
      <c r="E581" s="170"/>
    </row>
    <row r="582" spans="2:5" ht="11.25" hidden="1" outlineLevel="2">
      <c r="B582" s="169"/>
      <c r="C582" s="173" t="s">
        <v>697</v>
      </c>
      <c r="D582" s="169"/>
      <c r="E582" s="170"/>
    </row>
    <row r="583" spans="2:5" ht="11.25" hidden="1" outlineLevel="2">
      <c r="B583" s="169"/>
      <c r="C583" s="173" t="s">
        <v>699</v>
      </c>
      <c r="D583" s="169"/>
      <c r="E583" s="170"/>
    </row>
    <row r="584" spans="2:5" ht="11.25" hidden="1" outlineLevel="1" collapsed="1">
      <c r="B584" s="169" t="s">
        <v>1323</v>
      </c>
      <c r="C584" s="68" t="s">
        <v>1324</v>
      </c>
      <c r="D584" s="172"/>
      <c r="E584" s="170" t="s">
        <v>1094</v>
      </c>
    </row>
    <row r="585" spans="2:5" ht="11.25" hidden="1" outlineLevel="2">
      <c r="B585" s="169"/>
      <c r="C585" s="173" t="s">
        <v>697</v>
      </c>
      <c r="D585" s="169"/>
      <c r="E585" s="170"/>
    </row>
    <row r="586" spans="2:5" ht="11.25" hidden="1" outlineLevel="2">
      <c r="B586" s="169"/>
      <c r="C586" s="173" t="s">
        <v>699</v>
      </c>
      <c r="D586" s="169"/>
      <c r="E586" s="170"/>
    </row>
    <row r="587" spans="2:5" ht="11.25" hidden="1" outlineLevel="1" collapsed="1">
      <c r="B587" s="169" t="s">
        <v>1325</v>
      </c>
      <c r="C587" s="68" t="s">
        <v>1326</v>
      </c>
      <c r="D587" s="172"/>
      <c r="E587" s="170" t="s">
        <v>1094</v>
      </c>
    </row>
    <row r="588" spans="2:5" ht="11.25" hidden="1" outlineLevel="2">
      <c r="B588" s="169"/>
      <c r="C588" s="173" t="s">
        <v>697</v>
      </c>
      <c r="D588" s="169"/>
      <c r="E588" s="170"/>
    </row>
    <row r="589" spans="2:5" ht="11.25" hidden="1" outlineLevel="2">
      <c r="B589" s="169"/>
      <c r="C589" s="173" t="s">
        <v>699</v>
      </c>
      <c r="D589" s="169"/>
      <c r="E589" s="170"/>
    </row>
    <row r="590" spans="2:5" ht="11.25" hidden="1" outlineLevel="1" collapsed="1">
      <c r="B590" s="169" t="s">
        <v>1327</v>
      </c>
      <c r="C590" s="68" t="s">
        <v>1328</v>
      </c>
      <c r="D590" s="172"/>
      <c r="E590" s="170"/>
    </row>
    <row r="591" spans="2:5" ht="11.25" hidden="1" outlineLevel="2">
      <c r="B591" s="169"/>
      <c r="C591" s="173" t="s">
        <v>697</v>
      </c>
      <c r="D591" s="169"/>
      <c r="E591" s="170"/>
    </row>
    <row r="592" spans="2:5" ht="11.25" hidden="1" outlineLevel="2">
      <c r="B592" s="169"/>
      <c r="C592" s="173" t="s">
        <v>699</v>
      </c>
      <c r="D592" s="169"/>
      <c r="E592" s="170"/>
    </row>
    <row r="593" spans="2:5" ht="11.25" hidden="1" outlineLevel="1" collapsed="1">
      <c r="B593" s="169" t="s">
        <v>1329</v>
      </c>
      <c r="C593" s="68" t="s">
        <v>1330</v>
      </c>
      <c r="D593" s="172"/>
      <c r="E593" s="170"/>
    </row>
    <row r="594" spans="2:5" ht="11.25" hidden="1" outlineLevel="2">
      <c r="B594" s="169"/>
      <c r="C594" s="173" t="s">
        <v>697</v>
      </c>
      <c r="D594" s="169"/>
      <c r="E594" s="170"/>
    </row>
    <row r="595" spans="2:5" ht="11.25" hidden="1" outlineLevel="2">
      <c r="B595" s="169"/>
      <c r="C595" s="173" t="s">
        <v>699</v>
      </c>
      <c r="D595" s="169"/>
      <c r="E595" s="170"/>
    </row>
    <row r="596" spans="2:5" ht="11.25" hidden="1" outlineLevel="1" collapsed="1">
      <c r="B596" s="169" t="s">
        <v>1331</v>
      </c>
      <c r="C596" s="68" t="s">
        <v>1332</v>
      </c>
      <c r="D596" s="172"/>
      <c r="E596" s="170"/>
    </row>
    <row r="597" spans="2:5" ht="11.25" hidden="1" outlineLevel="2">
      <c r="B597" s="169"/>
      <c r="C597" s="173" t="s">
        <v>697</v>
      </c>
      <c r="D597" s="169"/>
      <c r="E597" s="170"/>
    </row>
    <row r="598" spans="2:5" ht="11.25" hidden="1" outlineLevel="2">
      <c r="B598" s="169"/>
      <c r="C598" s="173" t="s">
        <v>699</v>
      </c>
      <c r="D598" s="169"/>
      <c r="E598" s="170"/>
    </row>
    <row r="599" spans="2:5" ht="11.25" hidden="1" outlineLevel="1" collapsed="1">
      <c r="B599" s="169" t="s">
        <v>1333</v>
      </c>
      <c r="C599" s="68" t="s">
        <v>1334</v>
      </c>
      <c r="D599" s="172"/>
      <c r="E599" s="170"/>
    </row>
    <row r="600" spans="2:5" ht="11.25" hidden="1" outlineLevel="2">
      <c r="B600" s="169"/>
      <c r="C600" s="173" t="s">
        <v>697</v>
      </c>
      <c r="D600" s="169"/>
      <c r="E600" s="170"/>
    </row>
    <row r="601" spans="2:5" ht="11.25" hidden="1" outlineLevel="2">
      <c r="B601" s="169"/>
      <c r="C601" s="173" t="s">
        <v>699</v>
      </c>
      <c r="D601" s="169"/>
      <c r="E601" s="170"/>
    </row>
    <row r="602" spans="2:5" ht="11.25" hidden="1" outlineLevel="1" collapsed="1">
      <c r="B602" s="169" t="s">
        <v>1335</v>
      </c>
      <c r="C602" s="68" t="s">
        <v>1336</v>
      </c>
      <c r="D602" s="172"/>
      <c r="E602" s="170" t="s">
        <v>1094</v>
      </c>
    </row>
    <row r="603" spans="2:5" ht="11.25" hidden="1" outlineLevel="2">
      <c r="B603" s="169"/>
      <c r="C603" s="173" t="s">
        <v>697</v>
      </c>
      <c r="D603" s="169"/>
      <c r="E603" s="170"/>
    </row>
    <row r="604" spans="2:5" ht="11.25" hidden="1" outlineLevel="2">
      <c r="B604" s="169"/>
      <c r="C604" s="173" t="s">
        <v>699</v>
      </c>
      <c r="D604" s="169"/>
      <c r="E604" s="170"/>
    </row>
    <row r="605" spans="2:5" ht="11.25" hidden="1" outlineLevel="1" collapsed="1">
      <c r="B605" s="169" t="s">
        <v>1337</v>
      </c>
      <c r="C605" s="68" t="s">
        <v>1338</v>
      </c>
      <c r="D605" s="172"/>
      <c r="E605" s="170" t="s">
        <v>1094</v>
      </c>
    </row>
    <row r="606" spans="2:5" ht="11.25" hidden="1" outlineLevel="2">
      <c r="B606" s="169"/>
      <c r="C606" s="173" t="s">
        <v>697</v>
      </c>
      <c r="D606" s="169"/>
      <c r="E606" s="170"/>
    </row>
    <row r="607" spans="2:5" ht="11.25" hidden="1" outlineLevel="2">
      <c r="B607" s="169"/>
      <c r="C607" s="173" t="s">
        <v>699</v>
      </c>
      <c r="D607" s="169"/>
      <c r="E607" s="170"/>
    </row>
    <row r="608" spans="2:5" ht="11.25" hidden="1" outlineLevel="1" collapsed="1">
      <c r="B608" s="169" t="s">
        <v>1339</v>
      </c>
      <c r="C608" s="68" t="s">
        <v>1340</v>
      </c>
      <c r="D608" s="172"/>
      <c r="E608" s="170"/>
    </row>
    <row r="609" spans="2:5" ht="11.25" hidden="1" outlineLevel="2">
      <c r="B609" s="169"/>
      <c r="C609" s="173" t="s">
        <v>697</v>
      </c>
      <c r="D609" s="169"/>
      <c r="E609" s="170"/>
    </row>
    <row r="610" spans="2:5" ht="11.25" hidden="1" outlineLevel="2">
      <c r="B610" s="169"/>
      <c r="C610" s="173" t="s">
        <v>699</v>
      </c>
      <c r="D610" s="169"/>
      <c r="E610" s="170"/>
    </row>
    <row r="611" spans="2:5" ht="11.25" hidden="1" outlineLevel="1" collapsed="1">
      <c r="B611" s="169" t="s">
        <v>1341</v>
      </c>
      <c r="C611" s="68" t="s">
        <v>1342</v>
      </c>
      <c r="D611" s="172"/>
      <c r="E611" s="170"/>
    </row>
    <row r="612" spans="2:5" ht="11.25" hidden="1" outlineLevel="2">
      <c r="B612" s="169"/>
      <c r="C612" s="173" t="s">
        <v>697</v>
      </c>
      <c r="D612" s="169"/>
      <c r="E612" s="170"/>
    </row>
    <row r="613" spans="2:5" ht="11.25" hidden="1" outlineLevel="2">
      <c r="B613" s="169"/>
      <c r="C613" s="173" t="s">
        <v>699</v>
      </c>
      <c r="D613" s="169"/>
      <c r="E613" s="170"/>
    </row>
    <row r="614" spans="2:5" ht="11.25" hidden="1" outlineLevel="1" collapsed="1">
      <c r="B614" s="169" t="s">
        <v>1343</v>
      </c>
      <c r="C614" s="68" t="s">
        <v>1344</v>
      </c>
      <c r="D614" s="172"/>
      <c r="E614" s="170"/>
    </row>
    <row r="615" spans="2:5" ht="11.25" hidden="1" outlineLevel="2">
      <c r="B615" s="169"/>
      <c r="C615" s="173" t="s">
        <v>697</v>
      </c>
      <c r="D615" s="169"/>
      <c r="E615" s="170"/>
    </row>
    <row r="616" spans="2:5" ht="11.25" hidden="1" outlineLevel="2">
      <c r="B616" s="169"/>
      <c r="C616" s="173" t="s">
        <v>699</v>
      </c>
      <c r="D616" s="169"/>
      <c r="E616" s="170"/>
    </row>
    <row r="617" spans="2:5" ht="11.25" hidden="1" outlineLevel="1" collapsed="1">
      <c r="B617" s="169" t="s">
        <v>1345</v>
      </c>
      <c r="C617" s="68" t="s">
        <v>1346</v>
      </c>
      <c r="D617" s="172"/>
      <c r="E617" s="170" t="s">
        <v>1094</v>
      </c>
    </row>
    <row r="618" spans="2:5" ht="11.25" hidden="1" outlineLevel="2">
      <c r="B618" s="169"/>
      <c r="C618" s="173" t="s">
        <v>697</v>
      </c>
      <c r="D618" s="169"/>
      <c r="E618" s="170"/>
    </row>
    <row r="619" spans="2:5" ht="11.25" hidden="1" outlineLevel="2">
      <c r="B619" s="169"/>
      <c r="C619" s="173" t="s">
        <v>699</v>
      </c>
      <c r="D619" s="169"/>
      <c r="E619" s="170"/>
    </row>
    <row r="620" spans="2:5" ht="11.25" hidden="1" outlineLevel="1" collapsed="1">
      <c r="B620" s="169" t="s">
        <v>1347</v>
      </c>
      <c r="C620" s="68" t="s">
        <v>1348</v>
      </c>
      <c r="D620" s="172"/>
      <c r="E620" s="170" t="s">
        <v>1094</v>
      </c>
    </row>
    <row r="621" spans="2:5" ht="11.25" hidden="1" outlineLevel="2">
      <c r="B621" s="169"/>
      <c r="C621" s="173" t="s">
        <v>697</v>
      </c>
      <c r="D621" s="169"/>
      <c r="E621" s="170"/>
    </row>
    <row r="622" spans="2:5" ht="11.25" hidden="1" outlineLevel="2">
      <c r="B622" s="169"/>
      <c r="C622" s="173" t="s">
        <v>699</v>
      </c>
      <c r="D622" s="169"/>
      <c r="E622" s="170"/>
    </row>
    <row r="623" spans="2:5" ht="11.25" hidden="1" outlineLevel="1" collapsed="1">
      <c r="B623" s="169" t="s">
        <v>1349</v>
      </c>
      <c r="C623" s="68" t="s">
        <v>1350</v>
      </c>
      <c r="D623" s="172"/>
      <c r="E623" s="170"/>
    </row>
    <row r="624" spans="2:5" ht="11.25" hidden="1" outlineLevel="2">
      <c r="B624" s="169"/>
      <c r="C624" s="173" t="s">
        <v>697</v>
      </c>
      <c r="D624" s="169"/>
      <c r="E624" s="170"/>
    </row>
    <row r="625" spans="2:5" ht="11.25" hidden="1" outlineLevel="2">
      <c r="B625" s="169"/>
      <c r="C625" s="173" t="s">
        <v>699</v>
      </c>
      <c r="D625" s="169"/>
      <c r="E625" s="170"/>
    </row>
    <row r="626" spans="2:5" ht="11.25" hidden="1" outlineLevel="1" collapsed="1">
      <c r="B626" s="169" t="s">
        <v>1351</v>
      </c>
      <c r="C626" s="68" t="s">
        <v>1352</v>
      </c>
      <c r="D626" s="172"/>
      <c r="E626" s="170" t="s">
        <v>1094</v>
      </c>
    </row>
    <row r="627" spans="2:5" ht="11.25" hidden="1" outlineLevel="2">
      <c r="B627" s="169"/>
      <c r="C627" s="173" t="s">
        <v>697</v>
      </c>
      <c r="D627" s="169"/>
      <c r="E627" s="170"/>
    </row>
    <row r="628" spans="2:5" ht="11.25" hidden="1" outlineLevel="2">
      <c r="B628" s="169"/>
      <c r="C628" s="173" t="s">
        <v>699</v>
      </c>
      <c r="D628" s="169"/>
      <c r="E628" s="170"/>
    </row>
    <row r="629" spans="2:5" ht="11.25" hidden="1" outlineLevel="1" collapsed="1">
      <c r="B629" s="169" t="s">
        <v>1353</v>
      </c>
      <c r="C629" s="68" t="s">
        <v>1354</v>
      </c>
      <c r="D629" s="172"/>
      <c r="E629" s="170" t="s">
        <v>1094</v>
      </c>
    </row>
    <row r="630" spans="2:5" ht="11.25" hidden="1" outlineLevel="2">
      <c r="B630" s="169"/>
      <c r="C630" s="173" t="s">
        <v>697</v>
      </c>
      <c r="D630" s="169"/>
      <c r="E630" s="170"/>
    </row>
    <row r="631" spans="2:5" ht="11.25" hidden="1" outlineLevel="2">
      <c r="B631" s="169"/>
      <c r="C631" s="173" t="s">
        <v>699</v>
      </c>
      <c r="D631" s="169"/>
      <c r="E631" s="170"/>
    </row>
    <row r="632" spans="2:5" ht="11.25" hidden="1" outlineLevel="1" collapsed="1">
      <c r="B632" s="169" t="s">
        <v>1355</v>
      </c>
      <c r="C632" s="68" t="s">
        <v>1356</v>
      </c>
      <c r="D632" s="172"/>
      <c r="E632" s="170"/>
    </row>
    <row r="633" spans="2:5" ht="11.25" hidden="1" outlineLevel="2">
      <c r="B633" s="169"/>
      <c r="C633" s="173" t="s">
        <v>697</v>
      </c>
      <c r="D633" s="169"/>
      <c r="E633" s="170"/>
    </row>
    <row r="634" spans="2:5" ht="11.25" hidden="1" outlineLevel="2">
      <c r="B634" s="169"/>
      <c r="C634" s="173" t="s">
        <v>699</v>
      </c>
      <c r="D634" s="169"/>
      <c r="E634" s="170"/>
    </row>
    <row r="635" spans="2:5" ht="11.25" hidden="1" outlineLevel="1" collapsed="1">
      <c r="B635" s="169" t="s">
        <v>1357</v>
      </c>
      <c r="C635" s="68" t="s">
        <v>1358</v>
      </c>
      <c r="D635" s="172"/>
      <c r="E635" s="170"/>
    </row>
    <row r="636" spans="2:5" ht="11.25" hidden="1" outlineLevel="2">
      <c r="B636" s="169"/>
      <c r="C636" s="173" t="s">
        <v>697</v>
      </c>
      <c r="D636" s="169"/>
      <c r="E636" s="170"/>
    </row>
    <row r="637" spans="2:5" ht="11.25" hidden="1" outlineLevel="2">
      <c r="B637" s="169"/>
      <c r="C637" s="173" t="s">
        <v>699</v>
      </c>
      <c r="D637" s="169"/>
      <c r="E637" s="170"/>
    </row>
    <row r="638" spans="2:5" ht="11.25" hidden="1" outlineLevel="1" collapsed="1">
      <c r="B638" s="169" t="s">
        <v>1359</v>
      </c>
      <c r="C638" s="68" t="s">
        <v>1360</v>
      </c>
      <c r="D638" s="172"/>
      <c r="E638" s="170"/>
    </row>
    <row r="639" spans="2:5" ht="11.25" hidden="1" outlineLevel="2">
      <c r="B639" s="169"/>
      <c r="C639" s="173" t="s">
        <v>697</v>
      </c>
      <c r="D639" s="169"/>
      <c r="E639" s="170"/>
    </row>
    <row r="640" spans="2:5" ht="11.25" hidden="1" outlineLevel="2">
      <c r="B640" s="169"/>
      <c r="C640" s="173" t="s">
        <v>699</v>
      </c>
      <c r="D640" s="169"/>
      <c r="E640" s="170"/>
    </row>
    <row r="641" spans="2:5" ht="11.25" hidden="1" outlineLevel="1" collapsed="1">
      <c r="B641" s="169" t="s">
        <v>1361</v>
      </c>
      <c r="C641" s="68" t="s">
        <v>1362</v>
      </c>
      <c r="D641" s="172"/>
      <c r="E641" s="170" t="s">
        <v>1094</v>
      </c>
    </row>
    <row r="642" spans="2:5" ht="11.25" hidden="1" outlineLevel="2">
      <c r="B642" s="169"/>
      <c r="C642" s="173" t="s">
        <v>697</v>
      </c>
      <c r="D642" s="169"/>
      <c r="E642" s="170"/>
    </row>
    <row r="643" spans="2:5" ht="11.25" hidden="1" outlineLevel="2">
      <c r="B643" s="169"/>
      <c r="C643" s="173" t="s">
        <v>699</v>
      </c>
      <c r="D643" s="169"/>
      <c r="E643" s="170"/>
    </row>
    <row r="644" spans="2:5" ht="11.25" hidden="1" outlineLevel="1" collapsed="1">
      <c r="B644" s="169" t="s">
        <v>1363</v>
      </c>
      <c r="C644" s="68" t="s">
        <v>1364</v>
      </c>
      <c r="D644" s="172"/>
      <c r="E644" s="170"/>
    </row>
    <row r="645" spans="2:5" ht="11.25" hidden="1" outlineLevel="2">
      <c r="B645" s="169"/>
      <c r="C645" s="173" t="s">
        <v>697</v>
      </c>
      <c r="D645" s="169"/>
      <c r="E645" s="170"/>
    </row>
    <row r="646" spans="2:5" ht="11.25" hidden="1" outlineLevel="2">
      <c r="B646" s="169"/>
      <c r="C646" s="173" t="s">
        <v>699</v>
      </c>
      <c r="D646" s="169"/>
      <c r="E646" s="170"/>
    </row>
    <row r="647" spans="2:5" ht="11.25" hidden="1" outlineLevel="1" collapsed="1">
      <c r="B647" s="169" t="s">
        <v>1365</v>
      </c>
      <c r="C647" s="68" t="s">
        <v>1366</v>
      </c>
      <c r="D647" s="172"/>
      <c r="E647" s="170"/>
    </row>
    <row r="648" spans="2:5" ht="11.25" hidden="1" outlineLevel="2">
      <c r="B648" s="169"/>
      <c r="C648" s="173" t="s">
        <v>697</v>
      </c>
      <c r="D648" s="169"/>
      <c r="E648" s="170"/>
    </row>
    <row r="649" spans="2:5" ht="11.25" hidden="1" outlineLevel="2">
      <c r="B649" s="169"/>
      <c r="C649" s="173" t="s">
        <v>699</v>
      </c>
      <c r="D649" s="169"/>
      <c r="E649" s="170"/>
    </row>
    <row r="650" spans="2:5" ht="11.25" hidden="1" outlineLevel="1" collapsed="1">
      <c r="B650" s="169" t="s">
        <v>1367</v>
      </c>
      <c r="C650" s="68" t="s">
        <v>1368</v>
      </c>
      <c r="D650" s="172"/>
      <c r="E650" s="170"/>
    </row>
    <row r="651" spans="2:5" ht="11.25" hidden="1" outlineLevel="2">
      <c r="B651" s="169"/>
      <c r="C651" s="173" t="s">
        <v>697</v>
      </c>
      <c r="D651" s="169"/>
      <c r="E651" s="170"/>
    </row>
    <row r="652" spans="2:5" ht="11.25" hidden="1" outlineLevel="2">
      <c r="B652" s="169"/>
      <c r="C652" s="173" t="s">
        <v>699</v>
      </c>
      <c r="D652" s="169"/>
      <c r="E652" s="170"/>
    </row>
    <row r="653" spans="2:5" ht="11.25" hidden="1" outlineLevel="1" collapsed="1">
      <c r="B653" s="169" t="s">
        <v>1369</v>
      </c>
      <c r="C653" s="68" t="s">
        <v>1370</v>
      </c>
      <c r="D653" s="172"/>
      <c r="E653" s="170"/>
    </row>
    <row r="654" spans="2:5" ht="11.25" hidden="1" outlineLevel="2">
      <c r="B654" s="169"/>
      <c r="C654" s="173" t="s">
        <v>697</v>
      </c>
      <c r="D654" s="169"/>
      <c r="E654" s="170"/>
    </row>
    <row r="655" spans="2:5" ht="11.25" hidden="1" outlineLevel="2">
      <c r="B655" s="169"/>
      <c r="C655" s="173" t="s">
        <v>699</v>
      </c>
      <c r="D655" s="169"/>
      <c r="E655" s="170"/>
    </row>
    <row r="656" spans="2:5" ht="11.25" hidden="1" outlineLevel="1" collapsed="1">
      <c r="B656" s="169" t="s">
        <v>1371</v>
      </c>
      <c r="C656" s="68" t="s">
        <v>1372</v>
      </c>
      <c r="D656" s="172"/>
      <c r="E656" s="170"/>
    </row>
    <row r="657" spans="2:5" ht="11.25" hidden="1" outlineLevel="2">
      <c r="B657" s="169"/>
      <c r="C657" s="173" t="s">
        <v>697</v>
      </c>
      <c r="D657" s="169"/>
      <c r="E657" s="170"/>
    </row>
    <row r="658" spans="2:5" ht="11.25" hidden="1" outlineLevel="2">
      <c r="B658" s="169"/>
      <c r="C658" s="173" t="s">
        <v>699</v>
      </c>
      <c r="D658" s="169"/>
      <c r="E658" s="170"/>
    </row>
    <row r="659" spans="2:5" ht="11.25" collapsed="1">
      <c r="B659" s="169"/>
      <c r="C659" s="68"/>
      <c r="D659" s="172"/>
      <c r="E659" s="170"/>
    </row>
    <row r="660" spans="2:5" ht="12" collapsed="1">
      <c r="B660" s="168" t="s">
        <v>1031</v>
      </c>
      <c r="C660" s="68"/>
      <c r="D660" s="172"/>
      <c r="E660" s="170"/>
    </row>
    <row r="661" spans="2:5" ht="11.25" hidden="1" outlineLevel="1" collapsed="1">
      <c r="B661" s="169" t="s">
        <v>1373</v>
      </c>
      <c r="C661" s="68" t="s">
        <v>1374</v>
      </c>
      <c r="D661" s="172"/>
      <c r="E661" s="170" t="s">
        <v>1094</v>
      </c>
    </row>
    <row r="662" spans="2:5" ht="11.25" hidden="1" outlineLevel="2">
      <c r="B662" s="169"/>
      <c r="C662" s="173" t="s">
        <v>697</v>
      </c>
      <c r="D662" s="169"/>
      <c r="E662" s="170"/>
    </row>
    <row r="663" spans="2:5" ht="11.25" hidden="1" outlineLevel="2">
      <c r="B663" s="169"/>
      <c r="C663" s="173" t="s">
        <v>699</v>
      </c>
      <c r="D663" s="169"/>
      <c r="E663" s="170"/>
    </row>
    <row r="664" spans="2:5" ht="11.25" hidden="1" outlineLevel="1" collapsed="1">
      <c r="B664" s="169" t="s">
        <v>227</v>
      </c>
      <c r="C664" s="68" t="s">
        <v>228</v>
      </c>
      <c r="D664" s="172"/>
      <c r="E664" s="170" t="s">
        <v>1094</v>
      </c>
    </row>
    <row r="665" spans="2:5" ht="11.25" hidden="1" outlineLevel="2">
      <c r="B665" s="169"/>
      <c r="C665" s="173" t="s">
        <v>697</v>
      </c>
      <c r="D665" s="169" t="s">
        <v>1032</v>
      </c>
      <c r="E665" s="170"/>
    </row>
    <row r="666" spans="2:5" ht="45" hidden="1" outlineLevel="2">
      <c r="B666" s="169"/>
      <c r="C666" s="173" t="s">
        <v>699</v>
      </c>
      <c r="D666" s="169" t="s">
        <v>1033</v>
      </c>
      <c r="E666" s="170"/>
    </row>
    <row r="667" spans="2:5" ht="11.25" hidden="1" outlineLevel="1" collapsed="1">
      <c r="B667" s="169" t="s">
        <v>1375</v>
      </c>
      <c r="C667" s="68" t="s">
        <v>1376</v>
      </c>
      <c r="D667" s="172"/>
      <c r="E667" s="170"/>
    </row>
    <row r="668" spans="2:5" ht="11.25" hidden="1" outlineLevel="2">
      <c r="B668" s="169"/>
      <c r="C668" s="173" t="s">
        <v>697</v>
      </c>
      <c r="D668" s="169"/>
      <c r="E668" s="170"/>
    </row>
    <row r="669" spans="2:5" ht="11.25" hidden="1" outlineLevel="2">
      <c r="B669" s="169"/>
      <c r="C669" s="173" t="s">
        <v>699</v>
      </c>
      <c r="D669" s="169"/>
      <c r="E669" s="170"/>
    </row>
    <row r="670" spans="2:5" ht="11.25" hidden="1" outlineLevel="1" collapsed="1">
      <c r="B670" s="169" t="s">
        <v>1377</v>
      </c>
      <c r="C670" s="68" t="s">
        <v>1378</v>
      </c>
      <c r="D670" s="172"/>
      <c r="E670" s="170" t="s">
        <v>1094</v>
      </c>
    </row>
    <row r="671" spans="2:5" ht="11.25" hidden="1" outlineLevel="2">
      <c r="B671" s="169"/>
      <c r="C671" s="173" t="s">
        <v>697</v>
      </c>
      <c r="D671" s="169"/>
      <c r="E671" s="170"/>
    </row>
    <row r="672" spans="2:5" ht="11.25" hidden="1" outlineLevel="2">
      <c r="B672" s="169"/>
      <c r="C672" s="173" t="s">
        <v>699</v>
      </c>
      <c r="D672" s="169"/>
      <c r="E672" s="170"/>
    </row>
    <row r="673" spans="2:5" ht="11.25" hidden="1" outlineLevel="1" collapsed="1">
      <c r="B673" s="169" t="s">
        <v>1379</v>
      </c>
      <c r="C673" s="68" t="s">
        <v>1380</v>
      </c>
      <c r="D673" s="172"/>
      <c r="E673" s="170" t="s">
        <v>1094</v>
      </c>
    </row>
    <row r="674" spans="2:5" ht="11.25" hidden="1" outlineLevel="2">
      <c r="B674" s="169"/>
      <c r="C674" s="173" t="s">
        <v>697</v>
      </c>
      <c r="D674" s="169"/>
      <c r="E674" s="170"/>
    </row>
    <row r="675" spans="2:5" ht="11.25" hidden="1" outlineLevel="2">
      <c r="B675" s="169"/>
      <c r="C675" s="173" t="s">
        <v>699</v>
      </c>
      <c r="D675" s="169"/>
      <c r="E675" s="170"/>
    </row>
    <row r="676" spans="2:5" ht="11.25" hidden="1" outlineLevel="1" collapsed="1">
      <c r="B676" s="169" t="s">
        <v>1381</v>
      </c>
      <c r="C676" s="68" t="s">
        <v>1382</v>
      </c>
      <c r="D676" s="172"/>
      <c r="E676" s="170" t="s">
        <v>1094</v>
      </c>
    </row>
    <row r="677" spans="2:5" ht="11.25" hidden="1" outlineLevel="2">
      <c r="B677" s="169"/>
      <c r="C677" s="173" t="s">
        <v>697</v>
      </c>
      <c r="D677" s="169"/>
      <c r="E677" s="170"/>
    </row>
    <row r="678" spans="2:5" ht="11.25" hidden="1" outlineLevel="2">
      <c r="B678" s="169"/>
      <c r="C678" s="173" t="s">
        <v>699</v>
      </c>
      <c r="D678" s="169"/>
      <c r="E678" s="170"/>
    </row>
    <row r="679" spans="2:5" ht="11.25" hidden="1" outlineLevel="1" collapsed="1">
      <c r="B679" s="169" t="s">
        <v>1383</v>
      </c>
      <c r="C679" s="68" t="s">
        <v>1384</v>
      </c>
      <c r="D679" s="172"/>
      <c r="E679" s="170" t="s">
        <v>1094</v>
      </c>
    </row>
    <row r="680" spans="2:5" ht="11.25" hidden="1" outlineLevel="2">
      <c r="B680" s="169"/>
      <c r="C680" s="173" t="s">
        <v>697</v>
      </c>
      <c r="D680" s="169"/>
      <c r="E680" s="170"/>
    </row>
    <row r="681" spans="2:5" ht="11.25" hidden="1" outlineLevel="2">
      <c r="B681" s="169"/>
      <c r="C681" s="173" t="s">
        <v>699</v>
      </c>
      <c r="D681" s="169"/>
      <c r="E681" s="170"/>
    </row>
    <row r="682" spans="2:5" ht="11.25" hidden="1" outlineLevel="1" collapsed="1">
      <c r="B682" s="169" t="s">
        <v>1385</v>
      </c>
      <c r="C682" s="68" t="s">
        <v>1386</v>
      </c>
      <c r="D682" s="172"/>
      <c r="E682" s="170" t="s">
        <v>1094</v>
      </c>
    </row>
    <row r="683" spans="2:5" ht="11.25" hidden="1" outlineLevel="2">
      <c r="B683" s="169"/>
      <c r="C683" s="173" t="s">
        <v>697</v>
      </c>
      <c r="D683" s="169"/>
      <c r="E683" s="170"/>
    </row>
    <row r="684" spans="2:5" ht="11.25" hidden="1" outlineLevel="2">
      <c r="B684" s="169"/>
      <c r="C684" s="173" t="s">
        <v>699</v>
      </c>
      <c r="D684" s="169"/>
      <c r="E684" s="170"/>
    </row>
    <row r="685" spans="2:5" ht="11.25" hidden="1" outlineLevel="1" collapsed="1">
      <c r="B685" s="169" t="s">
        <v>1387</v>
      </c>
      <c r="C685" s="68" t="s">
        <v>1388</v>
      </c>
      <c r="D685" s="172"/>
      <c r="E685" s="170" t="s">
        <v>1094</v>
      </c>
    </row>
    <row r="686" spans="2:5" ht="11.25" hidden="1" outlineLevel="2">
      <c r="B686" s="169"/>
      <c r="C686" s="173" t="s">
        <v>697</v>
      </c>
      <c r="D686" s="169"/>
      <c r="E686" s="170"/>
    </row>
    <row r="687" spans="2:5" ht="11.25" hidden="1" outlineLevel="2">
      <c r="B687" s="169"/>
      <c r="C687" s="173" t="s">
        <v>699</v>
      </c>
      <c r="D687" s="169"/>
      <c r="E687" s="170"/>
    </row>
    <row r="688" spans="2:5" ht="11.25" hidden="1" outlineLevel="1" collapsed="1">
      <c r="B688" s="169" t="s">
        <v>1389</v>
      </c>
      <c r="C688" s="68" t="s">
        <v>1390</v>
      </c>
      <c r="D688" s="172"/>
      <c r="E688" s="170" t="s">
        <v>1094</v>
      </c>
    </row>
    <row r="689" spans="2:5" ht="11.25" hidden="1" outlineLevel="2">
      <c r="B689" s="169"/>
      <c r="C689" s="173" t="s">
        <v>697</v>
      </c>
      <c r="D689" s="169"/>
      <c r="E689" s="170"/>
    </row>
    <row r="690" spans="2:5" ht="11.25" hidden="1" outlineLevel="2">
      <c r="B690" s="169"/>
      <c r="C690" s="173" t="s">
        <v>699</v>
      </c>
      <c r="D690" s="169"/>
      <c r="E690" s="170"/>
    </row>
    <row r="691" spans="2:5" ht="11.25" hidden="1" outlineLevel="1" collapsed="1">
      <c r="B691" s="169" t="s">
        <v>1391</v>
      </c>
      <c r="C691" s="68" t="s">
        <v>1392</v>
      </c>
      <c r="D691" s="172"/>
      <c r="E691" s="170" t="s">
        <v>1094</v>
      </c>
    </row>
    <row r="692" spans="2:5" ht="11.25" hidden="1" outlineLevel="2">
      <c r="B692" s="169"/>
      <c r="C692" s="173" t="s">
        <v>697</v>
      </c>
      <c r="D692" s="169"/>
      <c r="E692" s="170"/>
    </row>
    <row r="693" spans="2:5" ht="11.25" hidden="1" outlineLevel="2">
      <c r="B693" s="169"/>
      <c r="C693" s="173" t="s">
        <v>699</v>
      </c>
      <c r="D693" s="169"/>
      <c r="E693" s="170"/>
    </row>
    <row r="694" spans="2:5" ht="11.25" hidden="1" outlineLevel="1" collapsed="1">
      <c r="B694" s="169" t="s">
        <v>229</v>
      </c>
      <c r="C694" s="68" t="s">
        <v>230</v>
      </c>
      <c r="D694" s="172"/>
      <c r="E694" s="170" t="s">
        <v>1094</v>
      </c>
    </row>
    <row r="695" spans="2:5" ht="11.25" hidden="1" outlineLevel="2">
      <c r="B695" s="169"/>
      <c r="C695" s="173" t="s">
        <v>697</v>
      </c>
      <c r="D695" s="169"/>
      <c r="E695" s="170"/>
    </row>
    <row r="696" spans="2:5" ht="11.25" hidden="1" outlineLevel="2">
      <c r="B696" s="169"/>
      <c r="C696" s="173" t="s">
        <v>699</v>
      </c>
      <c r="D696" s="169"/>
      <c r="E696" s="170"/>
    </row>
    <row r="697" spans="2:5" ht="11.25" hidden="1" outlineLevel="1" collapsed="1">
      <c r="B697" s="169" t="s">
        <v>231</v>
      </c>
      <c r="C697" s="68" t="s">
        <v>232</v>
      </c>
      <c r="D697" s="172"/>
      <c r="E697" s="170" t="s">
        <v>1094</v>
      </c>
    </row>
    <row r="698" spans="2:5" ht="11.25" hidden="1" outlineLevel="2">
      <c r="B698" s="169"/>
      <c r="C698" s="173" t="s">
        <v>697</v>
      </c>
      <c r="D698" s="169"/>
      <c r="E698" s="170"/>
    </row>
    <row r="699" spans="2:5" ht="11.25" hidden="1" outlineLevel="2">
      <c r="B699" s="169"/>
      <c r="C699" s="173" t="s">
        <v>699</v>
      </c>
      <c r="D699" s="169"/>
      <c r="E699" s="170"/>
    </row>
    <row r="700" spans="2:5" ht="11.25" hidden="1" outlineLevel="1" collapsed="1">
      <c r="B700" s="169" t="s">
        <v>1393</v>
      </c>
      <c r="C700" s="68" t="s">
        <v>1394</v>
      </c>
      <c r="D700" s="172"/>
      <c r="E700" s="170" t="s">
        <v>1094</v>
      </c>
    </row>
    <row r="701" spans="2:5" ht="11.25" hidden="1" outlineLevel="2">
      <c r="B701" s="169"/>
      <c r="C701" s="173" t="s">
        <v>697</v>
      </c>
      <c r="D701" s="169"/>
      <c r="E701" s="170"/>
    </row>
    <row r="702" spans="2:5" ht="11.25" hidden="1" outlineLevel="2">
      <c r="B702" s="169"/>
      <c r="C702" s="173" t="s">
        <v>699</v>
      </c>
      <c r="D702" s="169"/>
      <c r="E702" s="170"/>
    </row>
    <row r="703" spans="2:5" ht="11.25" hidden="1" outlineLevel="1" collapsed="1">
      <c r="B703" s="169" t="s">
        <v>1395</v>
      </c>
      <c r="C703" s="68" t="s">
        <v>1396</v>
      </c>
      <c r="D703" s="172"/>
      <c r="E703" s="170" t="s">
        <v>1094</v>
      </c>
    </row>
    <row r="704" spans="2:5" ht="11.25" hidden="1" outlineLevel="2">
      <c r="B704" s="169"/>
      <c r="C704" s="173" t="s">
        <v>697</v>
      </c>
      <c r="D704" s="169"/>
      <c r="E704" s="170"/>
    </row>
    <row r="705" spans="2:5" ht="11.25" hidden="1" outlineLevel="2">
      <c r="B705" s="169"/>
      <c r="C705" s="173" t="s">
        <v>699</v>
      </c>
      <c r="D705" s="169"/>
      <c r="E705" s="170"/>
    </row>
    <row r="706" spans="2:5" ht="11.25" hidden="1" outlineLevel="1" collapsed="1">
      <c r="B706" s="169" t="s">
        <v>1397</v>
      </c>
      <c r="C706" s="68" t="s">
        <v>1398</v>
      </c>
      <c r="D706" s="172"/>
      <c r="E706" s="170" t="s">
        <v>1094</v>
      </c>
    </row>
    <row r="707" spans="2:5" ht="11.25" hidden="1" outlineLevel="2">
      <c r="B707" s="169"/>
      <c r="C707" s="173" t="s">
        <v>697</v>
      </c>
      <c r="D707" s="169"/>
      <c r="E707" s="170"/>
    </row>
    <row r="708" spans="2:5" ht="11.25" hidden="1" outlineLevel="2">
      <c r="B708" s="169"/>
      <c r="C708" s="173" t="s">
        <v>699</v>
      </c>
      <c r="D708" s="169"/>
      <c r="E708" s="170"/>
    </row>
    <row r="709" spans="2:5" ht="11.25" hidden="1" outlineLevel="1" collapsed="1">
      <c r="B709" s="169" t="s">
        <v>1399</v>
      </c>
      <c r="C709" s="68" t="s">
        <v>1400</v>
      </c>
      <c r="D709" s="172"/>
      <c r="E709" s="170" t="s">
        <v>1094</v>
      </c>
    </row>
    <row r="710" spans="2:5" ht="11.25" hidden="1" outlineLevel="2">
      <c r="B710" s="169"/>
      <c r="C710" s="173" t="s">
        <v>697</v>
      </c>
      <c r="D710" s="169"/>
      <c r="E710" s="170"/>
    </row>
    <row r="711" spans="2:5" ht="11.25" hidden="1" outlineLevel="2">
      <c r="B711" s="169"/>
      <c r="C711" s="173" t="s">
        <v>699</v>
      </c>
      <c r="D711" s="169"/>
      <c r="E711" s="170"/>
    </row>
    <row r="712" spans="2:5" ht="11.25" hidden="1" outlineLevel="1" collapsed="1">
      <c r="B712" s="169" t="s">
        <v>1401</v>
      </c>
      <c r="C712" s="68" t="s">
        <v>1402</v>
      </c>
      <c r="D712" s="172"/>
      <c r="E712" s="170" t="s">
        <v>1094</v>
      </c>
    </row>
    <row r="713" spans="2:5" ht="11.25" hidden="1" outlineLevel="2">
      <c r="B713" s="169"/>
      <c r="C713" s="173" t="s">
        <v>697</v>
      </c>
      <c r="D713" s="169"/>
      <c r="E713" s="170"/>
    </row>
    <row r="714" spans="2:5" ht="11.25" hidden="1" outlineLevel="2">
      <c r="B714" s="169"/>
      <c r="C714" s="173" t="s">
        <v>699</v>
      </c>
      <c r="D714" s="169"/>
      <c r="E714" s="170"/>
    </row>
    <row r="715" spans="2:5" ht="11.25" hidden="1" outlineLevel="1" collapsed="1">
      <c r="B715" s="169" t="s">
        <v>1403</v>
      </c>
      <c r="C715" s="68" t="s">
        <v>1404</v>
      </c>
      <c r="D715" s="172"/>
      <c r="E715" s="170" t="s">
        <v>1094</v>
      </c>
    </row>
    <row r="716" spans="2:5" ht="11.25" hidden="1" outlineLevel="2">
      <c r="B716" s="169"/>
      <c r="C716" s="173" t="s">
        <v>697</v>
      </c>
      <c r="D716" s="169"/>
      <c r="E716" s="170"/>
    </row>
    <row r="717" spans="2:5" ht="11.25" hidden="1" outlineLevel="2">
      <c r="B717" s="169"/>
      <c r="C717" s="173" t="s">
        <v>699</v>
      </c>
      <c r="D717" s="169"/>
      <c r="E717" s="170"/>
    </row>
    <row r="718" spans="2:5" ht="11.25" hidden="1" outlineLevel="1" collapsed="1">
      <c r="B718" s="169" t="s">
        <v>1405</v>
      </c>
      <c r="C718" s="68" t="s">
        <v>1406</v>
      </c>
      <c r="D718" s="172"/>
      <c r="E718" s="170" t="s">
        <v>1094</v>
      </c>
    </row>
    <row r="719" spans="2:5" ht="11.25" hidden="1" outlineLevel="2">
      <c r="B719" s="169"/>
      <c r="C719" s="173" t="s">
        <v>697</v>
      </c>
      <c r="D719" s="169"/>
      <c r="E719" s="170"/>
    </row>
    <row r="720" spans="2:5" ht="11.25" hidden="1" outlineLevel="2">
      <c r="B720" s="169"/>
      <c r="C720" s="173" t="s">
        <v>699</v>
      </c>
      <c r="D720" s="169"/>
      <c r="E720" s="170"/>
    </row>
    <row r="721" spans="2:5" ht="11.25" hidden="1" outlineLevel="1" collapsed="1">
      <c r="B721" s="169" t="s">
        <v>1407</v>
      </c>
      <c r="C721" s="68" t="s">
        <v>1408</v>
      </c>
      <c r="D721" s="172"/>
      <c r="E721" s="170" t="s">
        <v>1094</v>
      </c>
    </row>
    <row r="722" spans="2:5" ht="11.25" hidden="1" outlineLevel="2">
      <c r="B722" s="169"/>
      <c r="C722" s="173" t="s">
        <v>697</v>
      </c>
      <c r="D722" s="169"/>
      <c r="E722" s="170"/>
    </row>
    <row r="723" spans="2:5" ht="11.25" hidden="1" outlineLevel="2">
      <c r="B723" s="169"/>
      <c r="C723" s="173" t="s">
        <v>699</v>
      </c>
      <c r="D723" s="169"/>
      <c r="E723" s="170"/>
    </row>
    <row r="724" spans="2:5" ht="11.25" hidden="1" outlineLevel="1" collapsed="1">
      <c r="B724" s="169" t="s">
        <v>1409</v>
      </c>
      <c r="C724" s="68" t="s">
        <v>1410</v>
      </c>
      <c r="D724" s="172"/>
      <c r="E724" s="170" t="s">
        <v>1094</v>
      </c>
    </row>
    <row r="725" spans="2:5" ht="11.25" hidden="1" outlineLevel="2">
      <c r="B725" s="169"/>
      <c r="C725" s="173" t="s">
        <v>697</v>
      </c>
      <c r="D725" s="169"/>
      <c r="E725" s="170"/>
    </row>
    <row r="726" spans="2:5" ht="11.25" hidden="1" outlineLevel="2">
      <c r="B726" s="169"/>
      <c r="C726" s="173" t="s">
        <v>699</v>
      </c>
      <c r="D726" s="169"/>
      <c r="E726" s="170"/>
    </row>
    <row r="727" spans="2:5" ht="11.25" hidden="1" outlineLevel="1" collapsed="1">
      <c r="B727" s="169" t="s">
        <v>1411</v>
      </c>
      <c r="C727" s="68" t="s">
        <v>1412</v>
      </c>
      <c r="D727" s="172"/>
      <c r="E727" s="170" t="s">
        <v>1094</v>
      </c>
    </row>
    <row r="728" spans="2:5" ht="11.25" hidden="1" outlineLevel="2">
      <c r="B728" s="169"/>
      <c r="C728" s="173" t="s">
        <v>697</v>
      </c>
      <c r="D728" s="169"/>
      <c r="E728" s="170"/>
    </row>
    <row r="729" spans="2:5" ht="11.25" hidden="1" outlineLevel="2">
      <c r="B729" s="169"/>
      <c r="C729" s="173" t="s">
        <v>699</v>
      </c>
      <c r="D729" s="169"/>
      <c r="E729" s="170"/>
    </row>
    <row r="730" spans="2:5" ht="11.25" hidden="1" outlineLevel="1" collapsed="1">
      <c r="B730" s="169" t="s">
        <v>1413</v>
      </c>
      <c r="C730" s="68" t="s">
        <v>1414</v>
      </c>
      <c r="D730" s="172"/>
      <c r="E730" s="170" t="s">
        <v>1094</v>
      </c>
    </row>
    <row r="731" spans="2:5" ht="11.25" hidden="1" outlineLevel="2">
      <c r="B731" s="169"/>
      <c r="C731" s="173" t="s">
        <v>697</v>
      </c>
      <c r="D731" s="169"/>
      <c r="E731" s="170"/>
    </row>
    <row r="732" spans="2:5" ht="11.25" hidden="1" outlineLevel="2">
      <c r="B732" s="169"/>
      <c r="C732" s="173" t="s">
        <v>699</v>
      </c>
      <c r="D732" s="169"/>
      <c r="E732" s="170"/>
    </row>
    <row r="733" spans="2:5" ht="11.25" hidden="1" outlineLevel="1" collapsed="1">
      <c r="B733" s="169" t="s">
        <v>1415</v>
      </c>
      <c r="C733" s="68" t="s">
        <v>1416</v>
      </c>
      <c r="D733" s="172"/>
      <c r="E733" s="170" t="s">
        <v>1094</v>
      </c>
    </row>
    <row r="734" spans="2:5" ht="11.25" hidden="1" outlineLevel="2">
      <c r="B734" s="169"/>
      <c r="C734" s="173" t="s">
        <v>697</v>
      </c>
      <c r="D734" s="169"/>
      <c r="E734" s="170"/>
    </row>
    <row r="735" spans="2:5" ht="11.25" hidden="1" outlineLevel="2">
      <c r="B735" s="169"/>
      <c r="C735" s="173" t="s">
        <v>699</v>
      </c>
      <c r="D735" s="169"/>
      <c r="E735" s="170"/>
    </row>
    <row r="736" spans="2:5" ht="11.25" hidden="1" outlineLevel="1" collapsed="1">
      <c r="B736" s="169" t="s">
        <v>1417</v>
      </c>
      <c r="C736" s="68" t="s">
        <v>1418</v>
      </c>
      <c r="D736" s="172"/>
      <c r="E736" s="170" t="s">
        <v>1094</v>
      </c>
    </row>
    <row r="737" spans="2:5" ht="11.25" hidden="1" outlineLevel="2">
      <c r="B737" s="169"/>
      <c r="C737" s="173" t="s">
        <v>697</v>
      </c>
      <c r="D737" s="169"/>
      <c r="E737" s="170"/>
    </row>
    <row r="738" spans="2:5" ht="11.25" hidden="1" outlineLevel="2">
      <c r="B738" s="169"/>
      <c r="C738" s="173" t="s">
        <v>699</v>
      </c>
      <c r="D738" s="169"/>
      <c r="E738" s="170"/>
    </row>
    <row r="739" spans="2:5" ht="11.25" hidden="1" outlineLevel="1" collapsed="1">
      <c r="B739" s="169" t="s">
        <v>1419</v>
      </c>
      <c r="C739" s="68" t="s">
        <v>1420</v>
      </c>
      <c r="D739" s="172"/>
      <c r="E739" s="170" t="s">
        <v>1094</v>
      </c>
    </row>
    <row r="740" spans="2:5" ht="11.25" hidden="1" outlineLevel="2">
      <c r="B740" s="169"/>
      <c r="C740" s="173" t="s">
        <v>697</v>
      </c>
      <c r="D740" s="169"/>
      <c r="E740" s="170"/>
    </row>
    <row r="741" spans="2:5" ht="11.25" hidden="1" outlineLevel="2">
      <c r="B741" s="169"/>
      <c r="C741" s="173" t="s">
        <v>699</v>
      </c>
      <c r="D741" s="169"/>
      <c r="E741" s="170"/>
    </row>
    <row r="742" spans="2:5" ht="11.25" hidden="1" outlineLevel="1" collapsed="1">
      <c r="B742" s="169" t="s">
        <v>1421</v>
      </c>
      <c r="C742" s="68" t="s">
        <v>1422</v>
      </c>
      <c r="D742" s="172"/>
      <c r="E742" s="170" t="s">
        <v>1094</v>
      </c>
    </row>
    <row r="743" spans="2:5" ht="11.25" hidden="1" outlineLevel="2">
      <c r="B743" s="169"/>
      <c r="C743" s="173" t="s">
        <v>697</v>
      </c>
      <c r="D743" s="169"/>
      <c r="E743" s="170"/>
    </row>
    <row r="744" spans="2:5" ht="11.25" hidden="1" outlineLevel="2">
      <c r="B744" s="169"/>
      <c r="C744" s="173" t="s">
        <v>699</v>
      </c>
      <c r="D744" s="169"/>
      <c r="E744" s="170"/>
    </row>
    <row r="745" spans="2:5" ht="11.25" hidden="1" outlineLevel="1" collapsed="1">
      <c r="B745" s="169" t="s">
        <v>1423</v>
      </c>
      <c r="C745" s="68" t="s">
        <v>1424</v>
      </c>
      <c r="D745" s="172"/>
      <c r="E745" s="170" t="s">
        <v>1094</v>
      </c>
    </row>
    <row r="746" spans="2:5" ht="11.25" hidden="1" outlineLevel="2">
      <c r="B746" s="169"/>
      <c r="C746" s="173" t="s">
        <v>697</v>
      </c>
      <c r="D746" s="169"/>
      <c r="E746" s="170"/>
    </row>
    <row r="747" spans="2:5" ht="11.25" hidden="1" outlineLevel="2">
      <c r="B747" s="169"/>
      <c r="C747" s="173" t="s">
        <v>699</v>
      </c>
      <c r="D747" s="169"/>
      <c r="E747" s="170"/>
    </row>
    <row r="748" spans="2:5" ht="11.25" hidden="1" outlineLevel="1" collapsed="1">
      <c r="B748" s="169" t="s">
        <v>1425</v>
      </c>
      <c r="C748" s="68" t="s">
        <v>1426</v>
      </c>
      <c r="D748" s="172"/>
      <c r="E748" s="170" t="s">
        <v>1094</v>
      </c>
    </row>
    <row r="749" spans="2:5" ht="11.25" hidden="1" outlineLevel="2">
      <c r="B749" s="169"/>
      <c r="C749" s="173" t="s">
        <v>697</v>
      </c>
      <c r="D749" s="169"/>
      <c r="E749" s="170"/>
    </row>
    <row r="750" spans="2:5" ht="11.25" hidden="1" outlineLevel="2">
      <c r="B750" s="169"/>
      <c r="C750" s="173" t="s">
        <v>699</v>
      </c>
      <c r="D750" s="169"/>
      <c r="E750" s="170"/>
    </row>
    <row r="751" spans="2:5" ht="11.25" hidden="1" outlineLevel="1" collapsed="1">
      <c r="B751" s="169" t="s">
        <v>1427</v>
      </c>
      <c r="C751" s="68" t="s">
        <v>1428</v>
      </c>
      <c r="D751" s="172"/>
      <c r="E751" s="170" t="s">
        <v>1094</v>
      </c>
    </row>
    <row r="752" spans="2:5" ht="11.25" hidden="1" outlineLevel="2">
      <c r="B752" s="169"/>
      <c r="C752" s="173" t="s">
        <v>697</v>
      </c>
      <c r="D752" s="169"/>
      <c r="E752" s="170"/>
    </row>
    <row r="753" spans="2:5" ht="11.25" hidden="1" outlineLevel="2">
      <c r="B753" s="169"/>
      <c r="C753" s="173" t="s">
        <v>699</v>
      </c>
      <c r="D753" s="169"/>
      <c r="E753" s="170"/>
    </row>
    <row r="754" spans="2:5" ht="11.25" hidden="1" outlineLevel="1" collapsed="1">
      <c r="B754" s="169" t="s">
        <v>1429</v>
      </c>
      <c r="C754" s="68" t="s">
        <v>1430</v>
      </c>
      <c r="D754" s="172"/>
      <c r="E754" s="170" t="s">
        <v>1094</v>
      </c>
    </row>
    <row r="755" spans="2:5" ht="11.25" hidden="1" outlineLevel="2">
      <c r="B755" s="169"/>
      <c r="C755" s="173" t="s">
        <v>697</v>
      </c>
      <c r="D755" s="169"/>
      <c r="E755" s="170"/>
    </row>
    <row r="756" spans="2:5" ht="11.25" hidden="1" outlineLevel="2">
      <c r="B756" s="169"/>
      <c r="C756" s="173" t="s">
        <v>699</v>
      </c>
      <c r="D756" s="169"/>
      <c r="E756" s="170"/>
    </row>
    <row r="757" spans="2:5" ht="11.25" hidden="1" outlineLevel="1" collapsed="1">
      <c r="B757" s="169" t="s">
        <v>1431</v>
      </c>
      <c r="C757" s="68" t="s">
        <v>1432</v>
      </c>
      <c r="D757" s="172"/>
      <c r="E757" s="170" t="s">
        <v>1094</v>
      </c>
    </row>
    <row r="758" spans="2:5" ht="11.25" hidden="1" outlineLevel="2">
      <c r="B758" s="169"/>
      <c r="C758" s="173" t="s">
        <v>697</v>
      </c>
      <c r="D758" s="169"/>
      <c r="E758" s="170"/>
    </row>
    <row r="759" spans="2:5" ht="11.25" hidden="1" outlineLevel="2">
      <c r="B759" s="169"/>
      <c r="C759" s="173" t="s">
        <v>699</v>
      </c>
      <c r="D759" s="169"/>
      <c r="E759" s="170"/>
    </row>
    <row r="760" spans="2:5" ht="11.25" hidden="1" outlineLevel="1" collapsed="1">
      <c r="B760" s="169" t="s">
        <v>233</v>
      </c>
      <c r="C760" s="68" t="s">
        <v>234</v>
      </c>
      <c r="D760" s="172"/>
      <c r="E760" s="170" t="s">
        <v>1094</v>
      </c>
    </row>
    <row r="761" spans="2:5" ht="11.25" hidden="1" outlineLevel="2">
      <c r="B761" s="169"/>
      <c r="C761" s="173" t="s">
        <v>697</v>
      </c>
      <c r="D761" s="169" t="s">
        <v>1034</v>
      </c>
      <c r="E761" s="170"/>
    </row>
    <row r="762" spans="2:5" ht="22.5" hidden="1" outlineLevel="2">
      <c r="B762" s="169"/>
      <c r="C762" s="173" t="s">
        <v>699</v>
      </c>
      <c r="D762" s="169" t="s">
        <v>1035</v>
      </c>
      <c r="E762" s="170"/>
    </row>
    <row r="763" spans="2:5" ht="11.25" hidden="1" outlineLevel="1" collapsed="1">
      <c r="B763" s="169" t="s">
        <v>1433</v>
      </c>
      <c r="C763" s="68" t="s">
        <v>1434</v>
      </c>
      <c r="D763" s="172"/>
      <c r="E763" s="170" t="s">
        <v>1094</v>
      </c>
    </row>
    <row r="764" spans="2:5" ht="11.25" hidden="1" outlineLevel="2">
      <c r="B764" s="169"/>
      <c r="C764" s="173" t="s">
        <v>697</v>
      </c>
      <c r="D764" s="169"/>
      <c r="E764" s="170"/>
    </row>
    <row r="765" spans="2:5" ht="11.25" hidden="1" outlineLevel="2">
      <c r="B765" s="169"/>
      <c r="C765" s="173" t="s">
        <v>699</v>
      </c>
      <c r="D765" s="169"/>
      <c r="E765" s="170"/>
    </row>
    <row r="766" spans="2:5" ht="11.25" hidden="1" outlineLevel="1" collapsed="1">
      <c r="B766" s="169" t="s">
        <v>1435</v>
      </c>
      <c r="C766" s="68" t="s">
        <v>1436</v>
      </c>
      <c r="D766" s="172"/>
      <c r="E766" s="170" t="s">
        <v>1094</v>
      </c>
    </row>
    <row r="767" spans="2:5" ht="11.25" hidden="1" outlineLevel="2">
      <c r="B767" s="169"/>
      <c r="C767" s="173" t="s">
        <v>697</v>
      </c>
      <c r="D767" s="169"/>
      <c r="E767" s="170"/>
    </row>
    <row r="768" spans="2:5" ht="11.25" hidden="1" outlineLevel="2">
      <c r="B768" s="169"/>
      <c r="C768" s="173" t="s">
        <v>699</v>
      </c>
      <c r="D768" s="169"/>
      <c r="E768" s="170"/>
    </row>
    <row r="769" spans="2:5" ht="11.25" hidden="1" outlineLevel="1" collapsed="1">
      <c r="B769" s="169" t="s">
        <v>1437</v>
      </c>
      <c r="C769" s="68" t="s">
        <v>1438</v>
      </c>
      <c r="D769" s="172"/>
      <c r="E769" s="170" t="s">
        <v>1094</v>
      </c>
    </row>
    <row r="770" spans="2:5" ht="11.25" hidden="1" outlineLevel="2">
      <c r="B770" s="169"/>
      <c r="C770" s="173" t="s">
        <v>697</v>
      </c>
      <c r="D770" s="169"/>
      <c r="E770" s="170"/>
    </row>
    <row r="771" spans="2:5" ht="11.25" hidden="1" outlineLevel="2">
      <c r="B771" s="169"/>
      <c r="C771" s="173" t="s">
        <v>699</v>
      </c>
      <c r="D771" s="169"/>
      <c r="E771" s="170"/>
    </row>
    <row r="772" spans="2:5" ht="11.25" hidden="1" outlineLevel="1" collapsed="1">
      <c r="B772" s="169" t="s">
        <v>1439</v>
      </c>
      <c r="C772" s="68" t="s">
        <v>1440</v>
      </c>
      <c r="D772" s="172"/>
      <c r="E772" s="170" t="s">
        <v>1094</v>
      </c>
    </row>
    <row r="773" spans="2:5" ht="11.25" hidden="1" outlineLevel="2">
      <c r="B773" s="169"/>
      <c r="C773" s="173" t="s">
        <v>697</v>
      </c>
      <c r="D773" s="169"/>
      <c r="E773" s="170"/>
    </row>
    <row r="774" spans="2:5" ht="11.25" hidden="1" outlineLevel="2">
      <c r="B774" s="169"/>
      <c r="C774" s="173" t="s">
        <v>699</v>
      </c>
      <c r="D774" s="169"/>
      <c r="E774" s="170"/>
    </row>
    <row r="775" spans="2:5" ht="11.25" hidden="1" outlineLevel="1" collapsed="1">
      <c r="B775" s="169" t="s">
        <v>235</v>
      </c>
      <c r="C775" s="68" t="s">
        <v>236</v>
      </c>
      <c r="D775" s="172"/>
      <c r="E775" s="170" t="s">
        <v>1094</v>
      </c>
    </row>
    <row r="776" spans="2:5" ht="11.25" hidden="1" outlineLevel="2">
      <c r="B776" s="169"/>
      <c r="C776" s="173" t="s">
        <v>697</v>
      </c>
      <c r="D776" s="169" t="s">
        <v>1036</v>
      </c>
      <c r="E776" s="170"/>
    </row>
    <row r="777" spans="2:5" ht="33.75" hidden="1" outlineLevel="2">
      <c r="B777" s="169"/>
      <c r="C777" s="173" t="s">
        <v>699</v>
      </c>
      <c r="D777" s="169" t="s">
        <v>1037</v>
      </c>
      <c r="E777" s="170"/>
    </row>
    <row r="778" spans="2:5" ht="11.25" hidden="1" outlineLevel="1" collapsed="1">
      <c r="B778" s="169" t="s">
        <v>1441</v>
      </c>
      <c r="C778" s="68" t="s">
        <v>1442</v>
      </c>
      <c r="D778" s="172"/>
      <c r="E778" s="170"/>
    </row>
    <row r="779" spans="2:5" ht="11.25" hidden="1" outlineLevel="2">
      <c r="B779" s="169"/>
      <c r="C779" s="173" t="s">
        <v>697</v>
      </c>
      <c r="D779" s="169" t="s">
        <v>1038</v>
      </c>
      <c r="E779" s="170"/>
    </row>
    <row r="780" spans="2:5" ht="56.25" hidden="1" outlineLevel="2">
      <c r="B780" s="169"/>
      <c r="C780" s="173" t="s">
        <v>699</v>
      </c>
      <c r="D780" s="169" t="s">
        <v>1039</v>
      </c>
      <c r="E780" s="170"/>
    </row>
    <row r="781" spans="2:5" ht="11.25" hidden="1" outlineLevel="1" collapsed="1">
      <c r="B781" s="169" t="s">
        <v>1443</v>
      </c>
      <c r="C781" s="68" t="s">
        <v>1444</v>
      </c>
      <c r="D781" s="172"/>
      <c r="E781" s="170" t="s">
        <v>1094</v>
      </c>
    </row>
    <row r="782" spans="2:5" ht="11.25" hidden="1" outlineLevel="2">
      <c r="B782" s="169"/>
      <c r="C782" s="173" t="s">
        <v>697</v>
      </c>
      <c r="D782" s="169" t="s">
        <v>1040</v>
      </c>
      <c r="E782" s="170"/>
    </row>
    <row r="783" spans="2:5" ht="22.5" hidden="1" outlineLevel="2">
      <c r="B783" s="169"/>
      <c r="C783" s="173" t="s">
        <v>699</v>
      </c>
      <c r="D783" s="169" t="s">
        <v>1041</v>
      </c>
      <c r="E783" s="170"/>
    </row>
    <row r="784" spans="2:5" ht="11.25" hidden="1" outlineLevel="1" collapsed="1">
      <c r="B784" s="169" t="s">
        <v>237</v>
      </c>
      <c r="C784" s="68" t="s">
        <v>238</v>
      </c>
      <c r="D784" s="172"/>
      <c r="E784" s="170" t="s">
        <v>1094</v>
      </c>
    </row>
    <row r="785" spans="2:5" ht="11.25" hidden="1" outlineLevel="2">
      <c r="B785" s="169"/>
      <c r="C785" s="173" t="s">
        <v>697</v>
      </c>
      <c r="D785" s="169" t="s">
        <v>1042</v>
      </c>
      <c r="E785" s="170"/>
    </row>
    <row r="786" spans="2:5" ht="33.75" hidden="1" outlineLevel="2">
      <c r="B786" s="169"/>
      <c r="C786" s="173" t="s">
        <v>699</v>
      </c>
      <c r="D786" s="169" t="s">
        <v>1043</v>
      </c>
      <c r="E786" s="170"/>
    </row>
    <row r="787" spans="2:5" ht="11.25" hidden="1" outlineLevel="1" collapsed="1">
      <c r="B787" s="169" t="s">
        <v>1445</v>
      </c>
      <c r="C787" s="68" t="s">
        <v>1446</v>
      </c>
      <c r="D787" s="172"/>
      <c r="E787" s="170"/>
    </row>
    <row r="788" spans="2:5" ht="11.25" hidden="1" outlineLevel="2">
      <c r="B788" s="169"/>
      <c r="C788" s="173" t="s">
        <v>697</v>
      </c>
      <c r="D788" s="169" t="s">
        <v>1044</v>
      </c>
      <c r="E788" s="170"/>
    </row>
    <row r="789" spans="2:5" ht="56.25" hidden="1" outlineLevel="2">
      <c r="B789" s="169"/>
      <c r="C789" s="173" t="s">
        <v>699</v>
      </c>
      <c r="D789" s="169" t="s">
        <v>1045</v>
      </c>
      <c r="E789" s="170"/>
    </row>
    <row r="790" spans="2:5" ht="11.25" hidden="1" outlineLevel="1" collapsed="1">
      <c r="B790" s="169" t="s">
        <v>1447</v>
      </c>
      <c r="C790" s="68" t="s">
        <v>1448</v>
      </c>
      <c r="D790" s="172"/>
      <c r="E790" s="170" t="s">
        <v>1094</v>
      </c>
    </row>
    <row r="791" spans="2:5" ht="11.25" hidden="1" outlineLevel="2">
      <c r="B791" s="169"/>
      <c r="C791" s="173" t="s">
        <v>697</v>
      </c>
      <c r="D791" s="169" t="s">
        <v>1046</v>
      </c>
      <c r="E791" s="170"/>
    </row>
    <row r="792" spans="2:5" ht="11.25" hidden="1" outlineLevel="2">
      <c r="B792" s="169"/>
      <c r="C792" s="173" t="s">
        <v>699</v>
      </c>
      <c r="D792" s="169" t="s">
        <v>1047</v>
      </c>
      <c r="E792" s="170"/>
    </row>
    <row r="793" spans="2:5" ht="11.25" hidden="1" outlineLevel="1" collapsed="1">
      <c r="B793" s="169" t="s">
        <v>1449</v>
      </c>
      <c r="C793" s="68" t="s">
        <v>1450</v>
      </c>
      <c r="D793" s="172"/>
      <c r="E793" s="170" t="s">
        <v>1094</v>
      </c>
    </row>
    <row r="794" spans="2:5" ht="11.25" hidden="1" outlineLevel="2">
      <c r="B794" s="169"/>
      <c r="C794" s="173" t="s">
        <v>697</v>
      </c>
      <c r="D794" s="169"/>
      <c r="E794" s="170"/>
    </row>
    <row r="795" spans="2:5" ht="11.25" hidden="1" outlineLevel="2">
      <c r="B795" s="169"/>
      <c r="C795" s="173" t="s">
        <v>699</v>
      </c>
      <c r="D795" s="169"/>
      <c r="E795" s="170"/>
    </row>
    <row r="796" spans="2:5" ht="11.25" hidden="1" outlineLevel="1" collapsed="1">
      <c r="B796" s="169" t="s">
        <v>1451</v>
      </c>
      <c r="C796" s="68" t="s">
        <v>1452</v>
      </c>
      <c r="D796" s="172"/>
      <c r="E796" s="170" t="s">
        <v>1094</v>
      </c>
    </row>
    <row r="797" spans="2:5" ht="11.25" hidden="1" outlineLevel="2">
      <c r="B797" s="169"/>
      <c r="C797" s="173" t="s">
        <v>697</v>
      </c>
      <c r="D797" s="169"/>
      <c r="E797" s="170"/>
    </row>
    <row r="798" spans="2:5" ht="11.25" hidden="1" outlineLevel="2">
      <c r="B798" s="169"/>
      <c r="C798" s="173" t="s">
        <v>699</v>
      </c>
      <c r="D798" s="169"/>
      <c r="E798" s="170"/>
    </row>
    <row r="799" spans="2:5" ht="11.25" hidden="1" outlineLevel="1" collapsed="1">
      <c r="B799" s="169" t="s">
        <v>1453</v>
      </c>
      <c r="C799" s="68" t="s">
        <v>1454</v>
      </c>
      <c r="D799" s="172"/>
      <c r="E799" s="170" t="s">
        <v>1094</v>
      </c>
    </row>
    <row r="800" spans="2:5" ht="11.25" hidden="1" outlineLevel="2">
      <c r="B800" s="169"/>
      <c r="C800" s="173" t="s">
        <v>697</v>
      </c>
      <c r="D800" s="169"/>
      <c r="E800" s="170"/>
    </row>
    <row r="801" spans="2:5" ht="11.25" hidden="1" outlineLevel="2">
      <c r="B801" s="169"/>
      <c r="C801" s="173" t="s">
        <v>699</v>
      </c>
      <c r="D801" s="169"/>
      <c r="E801" s="170"/>
    </row>
    <row r="802" spans="2:5" ht="11.25" hidden="1" outlineLevel="1" collapsed="1">
      <c r="B802" s="169" t="s">
        <v>1455</v>
      </c>
      <c r="C802" s="68" t="s">
        <v>1456</v>
      </c>
      <c r="D802" s="172"/>
      <c r="E802" s="170" t="s">
        <v>1094</v>
      </c>
    </row>
    <row r="803" spans="2:5" ht="11.25" hidden="1" outlineLevel="2">
      <c r="B803" s="169"/>
      <c r="C803" s="173" t="s">
        <v>697</v>
      </c>
      <c r="D803" s="169"/>
      <c r="E803" s="170"/>
    </row>
    <row r="804" spans="2:5" ht="11.25" hidden="1" outlineLevel="2">
      <c r="B804" s="169"/>
      <c r="C804" s="173" t="s">
        <v>699</v>
      </c>
      <c r="D804" s="169"/>
      <c r="E804" s="170"/>
    </row>
    <row r="805" spans="2:5" ht="11.25" hidden="1" outlineLevel="1" collapsed="1">
      <c r="B805" s="169" t="s">
        <v>1457</v>
      </c>
      <c r="C805" s="68" t="s">
        <v>1456</v>
      </c>
      <c r="D805" s="172"/>
      <c r="E805" s="170" t="s">
        <v>1094</v>
      </c>
    </row>
    <row r="806" spans="2:5" ht="11.25" hidden="1" outlineLevel="2">
      <c r="B806" s="169"/>
      <c r="C806" s="173" t="s">
        <v>697</v>
      </c>
      <c r="D806" s="169"/>
      <c r="E806" s="170"/>
    </row>
    <row r="807" spans="2:5" ht="11.25" hidden="1" outlineLevel="2">
      <c r="B807" s="169"/>
      <c r="C807" s="173" t="s">
        <v>699</v>
      </c>
      <c r="D807" s="169"/>
      <c r="E807" s="170"/>
    </row>
    <row r="808" spans="2:5" ht="11.25" hidden="1" outlineLevel="1" collapsed="1">
      <c r="B808" s="169" t="s">
        <v>1458</v>
      </c>
      <c r="C808" s="68" t="s">
        <v>1459</v>
      </c>
      <c r="D808" s="172"/>
      <c r="E808" s="170" t="s">
        <v>1094</v>
      </c>
    </row>
    <row r="809" spans="2:5" ht="11.25" hidden="1" outlineLevel="2">
      <c r="B809" s="169"/>
      <c r="C809" s="173" t="s">
        <v>697</v>
      </c>
      <c r="D809" s="169"/>
      <c r="E809" s="170"/>
    </row>
    <row r="810" spans="2:5" ht="11.25" hidden="1" outlineLevel="2">
      <c r="B810" s="169"/>
      <c r="C810" s="173" t="s">
        <v>699</v>
      </c>
      <c r="D810" s="169"/>
      <c r="E810" s="170"/>
    </row>
    <row r="811" spans="2:5" ht="11.25" hidden="1" outlineLevel="1" collapsed="1">
      <c r="B811" s="169" t="s">
        <v>1460</v>
      </c>
      <c r="C811" s="68" t="s">
        <v>1461</v>
      </c>
      <c r="D811" s="172"/>
      <c r="E811" s="170" t="s">
        <v>1094</v>
      </c>
    </row>
    <row r="812" spans="2:5" ht="11.25" hidden="1" outlineLevel="2">
      <c r="B812" s="169"/>
      <c r="C812" s="173" t="s">
        <v>697</v>
      </c>
      <c r="D812" s="169"/>
      <c r="E812" s="170"/>
    </row>
    <row r="813" spans="2:5" ht="11.25" hidden="1" outlineLevel="2">
      <c r="B813" s="169"/>
      <c r="C813" s="173" t="s">
        <v>699</v>
      </c>
      <c r="D813" s="169"/>
      <c r="E813" s="170"/>
    </row>
    <row r="814" spans="2:5" ht="11.25" hidden="1" outlineLevel="1" collapsed="1">
      <c r="B814" s="169" t="s">
        <v>1462</v>
      </c>
      <c r="C814" s="68" t="s">
        <v>1463</v>
      </c>
      <c r="D814" s="172"/>
      <c r="E814" s="170" t="s">
        <v>1094</v>
      </c>
    </row>
    <row r="815" spans="2:5" ht="11.25" hidden="1" outlineLevel="2">
      <c r="B815" s="169"/>
      <c r="C815" s="173" t="s">
        <v>697</v>
      </c>
      <c r="D815" s="169" t="s">
        <v>1048</v>
      </c>
      <c r="E815" s="170"/>
    </row>
    <row r="816" spans="2:5" ht="11.25" hidden="1" outlineLevel="2">
      <c r="B816" s="169"/>
      <c r="C816" s="173" t="s">
        <v>699</v>
      </c>
      <c r="D816" s="169" t="s">
        <v>1049</v>
      </c>
      <c r="E816" s="170"/>
    </row>
    <row r="817" spans="2:5" ht="11.25" hidden="1" outlineLevel="1" collapsed="1">
      <c r="B817" s="169" t="s">
        <v>1464</v>
      </c>
      <c r="C817" s="68" t="s">
        <v>1465</v>
      </c>
      <c r="D817" s="172"/>
      <c r="E817" s="170" t="s">
        <v>1094</v>
      </c>
    </row>
    <row r="818" spans="2:5" ht="11.25" hidden="1" outlineLevel="2">
      <c r="B818" s="169"/>
      <c r="C818" s="173" t="s">
        <v>697</v>
      </c>
      <c r="D818" s="169"/>
      <c r="E818" s="170"/>
    </row>
    <row r="819" spans="2:5" ht="11.25" hidden="1" outlineLevel="2">
      <c r="B819" s="169"/>
      <c r="C819" s="173" t="s">
        <v>699</v>
      </c>
      <c r="D819" s="169"/>
      <c r="E819" s="170"/>
    </row>
    <row r="820" spans="2:5" ht="11.25" hidden="1" outlineLevel="1" collapsed="1">
      <c r="B820" s="169" t="s">
        <v>1466</v>
      </c>
      <c r="C820" s="68" t="s">
        <v>1467</v>
      </c>
      <c r="D820" s="172"/>
      <c r="E820" s="170" t="s">
        <v>1094</v>
      </c>
    </row>
    <row r="821" spans="2:5" ht="11.25" hidden="1" outlineLevel="2">
      <c r="B821" s="169"/>
      <c r="C821" s="173" t="s">
        <v>697</v>
      </c>
      <c r="D821" s="169"/>
      <c r="E821" s="170"/>
    </row>
    <row r="822" spans="2:5" ht="11.25" hidden="1" outlineLevel="2">
      <c r="B822" s="169"/>
      <c r="C822" s="173" t="s">
        <v>699</v>
      </c>
      <c r="D822" s="169"/>
      <c r="E822" s="170"/>
    </row>
    <row r="823" spans="2:5" ht="11.25" hidden="1" outlineLevel="1" collapsed="1">
      <c r="B823" s="169" t="s">
        <v>1468</v>
      </c>
      <c r="C823" s="68" t="s">
        <v>1469</v>
      </c>
      <c r="D823" s="172"/>
      <c r="E823" s="170" t="s">
        <v>1094</v>
      </c>
    </row>
    <row r="824" spans="2:5" ht="11.25" hidden="1" outlineLevel="2">
      <c r="B824" s="169"/>
      <c r="C824" s="173" t="s">
        <v>697</v>
      </c>
      <c r="D824" s="169"/>
      <c r="E824" s="170"/>
    </row>
    <row r="825" spans="2:5" ht="11.25" hidden="1" outlineLevel="2">
      <c r="B825" s="169"/>
      <c r="C825" s="173" t="s">
        <v>699</v>
      </c>
      <c r="D825" s="169"/>
      <c r="E825" s="170"/>
    </row>
    <row r="826" spans="2:5" ht="11.25" hidden="1" outlineLevel="1" collapsed="1">
      <c r="B826" s="169" t="s">
        <v>1470</v>
      </c>
      <c r="C826" s="68" t="s">
        <v>1471</v>
      </c>
      <c r="D826" s="172"/>
      <c r="E826" s="170" t="s">
        <v>1094</v>
      </c>
    </row>
    <row r="827" spans="2:5" ht="11.25" hidden="1" outlineLevel="2">
      <c r="B827" s="169"/>
      <c r="C827" s="173" t="s">
        <v>697</v>
      </c>
      <c r="D827" s="169"/>
      <c r="E827" s="170"/>
    </row>
    <row r="828" spans="2:5" ht="11.25" hidden="1" outlineLevel="2">
      <c r="B828" s="169"/>
      <c r="C828" s="173" t="s">
        <v>699</v>
      </c>
      <c r="D828" s="169"/>
      <c r="E828" s="170"/>
    </row>
    <row r="829" spans="2:5" ht="11.25" hidden="1" outlineLevel="1" collapsed="1">
      <c r="B829" s="169" t="s">
        <v>239</v>
      </c>
      <c r="C829" s="68" t="s">
        <v>240</v>
      </c>
      <c r="D829" s="172"/>
      <c r="E829" s="170" t="s">
        <v>1094</v>
      </c>
    </row>
    <row r="830" spans="2:5" ht="11.25" hidden="1" outlineLevel="2">
      <c r="B830" s="169"/>
      <c r="C830" s="173" t="s">
        <v>697</v>
      </c>
      <c r="D830" s="169" t="s">
        <v>1050</v>
      </c>
      <c r="E830" s="170"/>
    </row>
    <row r="831" spans="2:5" ht="33.75" hidden="1" outlineLevel="2">
      <c r="B831" s="169"/>
      <c r="C831" s="173" t="s">
        <v>699</v>
      </c>
      <c r="D831" s="169" t="s">
        <v>1051</v>
      </c>
      <c r="E831" s="170"/>
    </row>
    <row r="832" spans="2:5" ht="11.25" hidden="1" outlineLevel="1" collapsed="1">
      <c r="B832" s="169" t="s">
        <v>1472</v>
      </c>
      <c r="C832" s="68" t="s">
        <v>1473</v>
      </c>
      <c r="D832" s="172"/>
      <c r="E832" s="170" t="s">
        <v>1094</v>
      </c>
    </row>
    <row r="833" spans="2:5" ht="11.25" hidden="1" outlineLevel="2">
      <c r="B833" s="169"/>
      <c r="C833" s="173" t="s">
        <v>697</v>
      </c>
      <c r="D833" s="169"/>
      <c r="E833" s="170"/>
    </row>
    <row r="834" spans="2:5" ht="11.25" hidden="1" outlineLevel="2">
      <c r="B834" s="169"/>
      <c r="C834" s="173" t="s">
        <v>699</v>
      </c>
      <c r="D834" s="169"/>
      <c r="E834" s="170"/>
    </row>
    <row r="835" spans="2:5" ht="11.25" hidden="1" outlineLevel="1" collapsed="1">
      <c r="B835" s="169" t="s">
        <v>1474</v>
      </c>
      <c r="C835" s="68" t="s">
        <v>1475</v>
      </c>
      <c r="D835" s="172"/>
      <c r="E835" s="170" t="s">
        <v>1094</v>
      </c>
    </row>
    <row r="836" spans="2:5" ht="11.25" hidden="1" outlineLevel="2">
      <c r="B836" s="169"/>
      <c r="C836" s="173" t="s">
        <v>697</v>
      </c>
      <c r="D836" s="169"/>
      <c r="E836" s="170"/>
    </row>
    <row r="837" spans="2:5" ht="11.25" hidden="1" outlineLevel="2">
      <c r="B837" s="169"/>
      <c r="C837" s="173" t="s">
        <v>699</v>
      </c>
      <c r="D837" s="169"/>
      <c r="E837" s="170"/>
    </row>
    <row r="838" spans="2:5" ht="11.25" hidden="1" outlineLevel="1" collapsed="1">
      <c r="B838" s="169" t="s">
        <v>1476</v>
      </c>
      <c r="C838" s="68" t="s">
        <v>1477</v>
      </c>
      <c r="D838" s="172"/>
      <c r="E838" s="170" t="s">
        <v>1094</v>
      </c>
    </row>
    <row r="839" spans="2:5" ht="11.25" hidden="1" outlineLevel="2">
      <c r="B839" s="169"/>
      <c r="C839" s="173" t="s">
        <v>697</v>
      </c>
      <c r="D839" s="169"/>
      <c r="E839" s="170"/>
    </row>
    <row r="840" spans="2:5" ht="11.25" hidden="1" outlineLevel="2">
      <c r="B840" s="169"/>
      <c r="C840" s="173" t="s">
        <v>699</v>
      </c>
      <c r="D840" s="169"/>
      <c r="E840" s="170"/>
    </row>
    <row r="841" spans="2:5" ht="11.25" hidden="1" outlineLevel="1" collapsed="1">
      <c r="B841" s="169" t="s">
        <v>241</v>
      </c>
      <c r="C841" s="68" t="s">
        <v>242</v>
      </c>
      <c r="D841" s="172"/>
      <c r="E841" s="170" t="s">
        <v>1094</v>
      </c>
    </row>
    <row r="842" spans="2:5" ht="11.25" hidden="1" outlineLevel="2">
      <c r="B842" s="169"/>
      <c r="C842" s="173" t="s">
        <v>697</v>
      </c>
      <c r="D842" s="169" t="s">
        <v>1052</v>
      </c>
      <c r="E842" s="170"/>
    </row>
    <row r="843" spans="2:5" ht="22.5" hidden="1" outlineLevel="2">
      <c r="B843" s="169"/>
      <c r="C843" s="173" t="s">
        <v>699</v>
      </c>
      <c r="D843" s="169" t="s">
        <v>1053</v>
      </c>
      <c r="E843" s="170"/>
    </row>
    <row r="844" spans="2:5" ht="11.25" hidden="1" outlineLevel="1" collapsed="1">
      <c r="B844" s="169" t="s">
        <v>1478</v>
      </c>
      <c r="C844" s="68" t="s">
        <v>1479</v>
      </c>
      <c r="D844" s="172"/>
      <c r="E844" s="170" t="s">
        <v>1094</v>
      </c>
    </row>
    <row r="845" spans="2:5" ht="11.25" hidden="1" outlineLevel="2">
      <c r="B845" s="169"/>
      <c r="C845" s="173" t="s">
        <v>697</v>
      </c>
      <c r="D845" s="169"/>
      <c r="E845" s="170"/>
    </row>
    <row r="846" spans="2:5" ht="11.25" hidden="1" outlineLevel="2">
      <c r="B846" s="169"/>
      <c r="C846" s="173" t="s">
        <v>699</v>
      </c>
      <c r="D846" s="169"/>
      <c r="E846" s="170"/>
    </row>
    <row r="847" spans="2:5" ht="11.25" hidden="1" outlineLevel="1" collapsed="1">
      <c r="B847" s="169" t="s">
        <v>1480</v>
      </c>
      <c r="C847" s="68" t="s">
        <v>1481</v>
      </c>
      <c r="D847" s="172"/>
      <c r="E847" s="170" t="s">
        <v>1094</v>
      </c>
    </row>
    <row r="848" spans="2:5" ht="11.25" hidden="1" outlineLevel="2">
      <c r="B848" s="169"/>
      <c r="C848" s="173" t="s">
        <v>697</v>
      </c>
      <c r="D848" s="169"/>
      <c r="E848" s="170"/>
    </row>
    <row r="849" spans="2:5" ht="11.25" hidden="1" outlineLevel="2">
      <c r="B849" s="169"/>
      <c r="C849" s="173" t="s">
        <v>699</v>
      </c>
      <c r="D849" s="169"/>
      <c r="E849" s="170"/>
    </row>
    <row r="850" spans="2:5" ht="11.25" hidden="1" outlineLevel="1" collapsed="1">
      <c r="B850" s="169" t="s">
        <v>1482</v>
      </c>
      <c r="C850" s="68" t="s">
        <v>1483</v>
      </c>
      <c r="D850" s="172"/>
      <c r="E850" s="170"/>
    </row>
    <row r="851" spans="2:5" ht="11.25" hidden="1" outlineLevel="2">
      <c r="B851" s="169"/>
      <c r="C851" s="173" t="s">
        <v>697</v>
      </c>
      <c r="D851" s="169"/>
      <c r="E851" s="170"/>
    </row>
    <row r="852" spans="2:5" ht="11.25" hidden="1" outlineLevel="2">
      <c r="B852" s="169"/>
      <c r="C852" s="173" t="s">
        <v>699</v>
      </c>
      <c r="D852" s="169"/>
      <c r="E852" s="170"/>
    </row>
    <row r="853" spans="2:5" ht="11.25" hidden="1" outlineLevel="1" collapsed="1">
      <c r="B853" s="169" t="s">
        <v>1484</v>
      </c>
      <c r="C853" s="68" t="s">
        <v>1485</v>
      </c>
      <c r="D853" s="172"/>
      <c r="E853" s="170" t="s">
        <v>1094</v>
      </c>
    </row>
    <row r="854" spans="2:5" ht="11.25" hidden="1" outlineLevel="2">
      <c r="B854" s="169"/>
      <c r="C854" s="173" t="s">
        <v>697</v>
      </c>
      <c r="D854" s="169"/>
      <c r="E854" s="170"/>
    </row>
    <row r="855" spans="2:5" ht="11.25" hidden="1" outlineLevel="2">
      <c r="B855" s="169"/>
      <c r="C855" s="173" t="s">
        <v>699</v>
      </c>
      <c r="D855" s="169"/>
      <c r="E855" s="170"/>
    </row>
    <row r="856" spans="2:5" ht="11.25" hidden="1" outlineLevel="1" collapsed="1">
      <c r="B856" s="169" t="s">
        <v>1486</v>
      </c>
      <c r="C856" s="68" t="s">
        <v>1487</v>
      </c>
      <c r="D856" s="172"/>
      <c r="E856" s="170"/>
    </row>
    <row r="857" spans="2:5" ht="11.25" hidden="1" outlineLevel="2">
      <c r="B857" s="169"/>
      <c r="C857" s="173" t="s">
        <v>697</v>
      </c>
      <c r="D857" s="169"/>
      <c r="E857" s="170"/>
    </row>
    <row r="858" spans="2:5" ht="11.25" hidden="1" outlineLevel="2">
      <c r="B858" s="169"/>
      <c r="C858" s="173" t="s">
        <v>699</v>
      </c>
      <c r="D858" s="169"/>
      <c r="E858" s="170"/>
    </row>
    <row r="859" spans="2:5" ht="11.25" hidden="1" outlineLevel="1" collapsed="1">
      <c r="B859" s="169" t="s">
        <v>1488</v>
      </c>
      <c r="C859" s="68" t="s">
        <v>1489</v>
      </c>
      <c r="D859" s="172"/>
      <c r="E859" s="170" t="s">
        <v>1094</v>
      </c>
    </row>
    <row r="860" spans="2:5" ht="11.25" hidden="1" outlineLevel="2">
      <c r="B860" s="169"/>
      <c r="C860" s="173" t="s">
        <v>697</v>
      </c>
      <c r="D860" s="169"/>
      <c r="E860" s="170"/>
    </row>
    <row r="861" spans="2:5" ht="11.25" hidden="1" outlineLevel="2">
      <c r="B861" s="169"/>
      <c r="C861" s="173" t="s">
        <v>699</v>
      </c>
      <c r="D861" s="169"/>
      <c r="E861" s="170"/>
    </row>
    <row r="862" spans="2:5" ht="11.25" hidden="1" outlineLevel="1" collapsed="1">
      <c r="B862" s="169" t="s">
        <v>1490</v>
      </c>
      <c r="C862" s="68" t="s">
        <v>1491</v>
      </c>
      <c r="D862" s="172"/>
      <c r="E862" s="170" t="s">
        <v>1094</v>
      </c>
    </row>
    <row r="863" spans="2:5" ht="11.25" hidden="1" outlineLevel="2">
      <c r="B863" s="169"/>
      <c r="C863" s="173" t="s">
        <v>697</v>
      </c>
      <c r="D863" s="169"/>
      <c r="E863" s="170"/>
    </row>
    <row r="864" spans="2:5" ht="11.25" hidden="1" outlineLevel="2">
      <c r="B864" s="169"/>
      <c r="C864" s="173" t="s">
        <v>699</v>
      </c>
      <c r="D864" s="169"/>
      <c r="E864" s="170"/>
    </row>
    <row r="865" spans="2:5" ht="11.25" hidden="1" outlineLevel="1" collapsed="1">
      <c r="B865" s="169" t="s">
        <v>1492</v>
      </c>
      <c r="C865" s="68" t="s">
        <v>1493</v>
      </c>
      <c r="D865" s="172"/>
      <c r="E865" s="170" t="s">
        <v>1094</v>
      </c>
    </row>
    <row r="866" spans="2:5" ht="11.25" hidden="1" outlineLevel="2">
      <c r="B866" s="169"/>
      <c r="C866" s="173" t="s">
        <v>697</v>
      </c>
      <c r="D866" s="169"/>
      <c r="E866" s="170"/>
    </row>
    <row r="867" spans="2:5" ht="11.25" hidden="1" outlineLevel="2">
      <c r="B867" s="169"/>
      <c r="C867" s="173" t="s">
        <v>699</v>
      </c>
      <c r="D867" s="169"/>
      <c r="E867" s="170"/>
    </row>
    <row r="868" spans="2:5" ht="11.25" hidden="1" outlineLevel="1" collapsed="1">
      <c r="B868" s="169" t="s">
        <v>1494</v>
      </c>
      <c r="C868" s="68" t="s">
        <v>1495</v>
      </c>
      <c r="D868" s="172"/>
      <c r="E868" s="170" t="s">
        <v>1094</v>
      </c>
    </row>
    <row r="869" spans="2:5" ht="11.25" hidden="1" outlineLevel="2">
      <c r="B869" s="169"/>
      <c r="C869" s="173" t="s">
        <v>697</v>
      </c>
      <c r="D869" s="169"/>
      <c r="E869" s="170"/>
    </row>
    <row r="870" spans="2:5" ht="11.25" hidden="1" outlineLevel="2">
      <c r="B870" s="169"/>
      <c r="C870" s="173" t="s">
        <v>699</v>
      </c>
      <c r="D870" s="169"/>
      <c r="E870" s="170"/>
    </row>
    <row r="871" spans="2:5" ht="11.25" hidden="1" outlineLevel="1" collapsed="1">
      <c r="B871" s="169" t="s">
        <v>1496</v>
      </c>
      <c r="C871" s="68" t="s">
        <v>1497</v>
      </c>
      <c r="D871" s="172"/>
      <c r="E871" s="170" t="s">
        <v>1094</v>
      </c>
    </row>
    <row r="872" spans="2:5" ht="11.25" hidden="1" outlineLevel="2">
      <c r="B872" s="169"/>
      <c r="C872" s="173" t="s">
        <v>697</v>
      </c>
      <c r="D872" s="169"/>
      <c r="E872" s="170"/>
    </row>
    <row r="873" spans="2:5" ht="11.25" hidden="1" outlineLevel="2">
      <c r="B873" s="169"/>
      <c r="C873" s="173" t="s">
        <v>699</v>
      </c>
      <c r="D873" s="169"/>
      <c r="E873" s="170"/>
    </row>
    <row r="874" spans="2:5" ht="11.25" hidden="1" outlineLevel="1" collapsed="1">
      <c r="B874" s="169" t="s">
        <v>1498</v>
      </c>
      <c r="C874" s="68" t="s">
        <v>1499</v>
      </c>
      <c r="D874" s="172"/>
      <c r="E874" s="170" t="s">
        <v>1094</v>
      </c>
    </row>
    <row r="875" spans="2:5" ht="11.25" hidden="1" outlineLevel="2">
      <c r="B875" s="169"/>
      <c r="C875" s="173" t="s">
        <v>697</v>
      </c>
      <c r="D875" s="169"/>
      <c r="E875" s="170"/>
    </row>
    <row r="876" spans="2:5" ht="11.25" hidden="1" outlineLevel="2">
      <c r="B876" s="169"/>
      <c r="C876" s="173" t="s">
        <v>699</v>
      </c>
      <c r="D876" s="169"/>
      <c r="E876" s="170"/>
    </row>
    <row r="877" spans="2:5" ht="11.25" hidden="1" outlineLevel="1" collapsed="1">
      <c r="B877" s="169" t="s">
        <v>1500</v>
      </c>
      <c r="C877" s="68" t="s">
        <v>1501</v>
      </c>
      <c r="D877" s="172"/>
      <c r="E877" s="170" t="s">
        <v>1094</v>
      </c>
    </row>
    <row r="878" spans="2:5" ht="11.25" hidden="1" outlineLevel="2">
      <c r="B878" s="169"/>
      <c r="C878" s="173" t="s">
        <v>697</v>
      </c>
      <c r="D878" s="169"/>
      <c r="E878" s="170"/>
    </row>
    <row r="879" spans="2:5" ht="11.25" hidden="1" outlineLevel="2">
      <c r="B879" s="169"/>
      <c r="C879" s="173" t="s">
        <v>699</v>
      </c>
      <c r="D879" s="169"/>
      <c r="E879" s="170"/>
    </row>
    <row r="880" spans="2:5" ht="11.25" hidden="1" outlineLevel="1" collapsed="1">
      <c r="B880" s="169" t="s">
        <v>1502</v>
      </c>
      <c r="C880" s="68" t="s">
        <v>1503</v>
      </c>
      <c r="D880" s="172"/>
      <c r="E880" s="170"/>
    </row>
    <row r="881" spans="2:5" ht="11.25" hidden="1" outlineLevel="2">
      <c r="B881" s="169"/>
      <c r="C881" s="173" t="s">
        <v>697</v>
      </c>
      <c r="D881" s="169"/>
      <c r="E881" s="170"/>
    </row>
    <row r="882" spans="2:5" ht="11.25" hidden="1" outlineLevel="2">
      <c r="B882" s="169"/>
      <c r="C882" s="173" t="s">
        <v>699</v>
      </c>
      <c r="D882" s="169"/>
      <c r="E882" s="170"/>
    </row>
    <row r="883" spans="2:5" ht="11.25" hidden="1" outlineLevel="1" collapsed="1">
      <c r="B883" s="169" t="s">
        <v>1504</v>
      </c>
      <c r="C883" s="68" t="s">
        <v>1505</v>
      </c>
      <c r="D883" s="172"/>
      <c r="E883" s="170" t="s">
        <v>1094</v>
      </c>
    </row>
    <row r="884" spans="2:5" ht="11.25" hidden="1" outlineLevel="2">
      <c r="B884" s="169"/>
      <c r="C884" s="173" t="s">
        <v>697</v>
      </c>
      <c r="D884" s="169"/>
      <c r="E884" s="170"/>
    </row>
    <row r="885" spans="2:5" ht="11.25" hidden="1" outlineLevel="2">
      <c r="B885" s="169"/>
      <c r="C885" s="173" t="s">
        <v>699</v>
      </c>
      <c r="D885" s="169"/>
      <c r="E885" s="170"/>
    </row>
    <row r="886" spans="2:5" ht="11.25" hidden="1" outlineLevel="1" collapsed="1">
      <c r="B886" s="169" t="s">
        <v>1506</v>
      </c>
      <c r="C886" s="68" t="s">
        <v>1507</v>
      </c>
      <c r="D886" s="172"/>
      <c r="E886" s="170"/>
    </row>
    <row r="887" spans="2:5" ht="11.25" hidden="1" outlineLevel="2">
      <c r="B887" s="169"/>
      <c r="C887" s="173" t="s">
        <v>697</v>
      </c>
      <c r="D887" s="169"/>
      <c r="E887" s="170"/>
    </row>
    <row r="888" spans="2:5" ht="11.25" hidden="1" outlineLevel="2">
      <c r="B888" s="169"/>
      <c r="C888" s="173" t="s">
        <v>699</v>
      </c>
      <c r="D888" s="169"/>
      <c r="E888" s="170"/>
    </row>
    <row r="889" spans="2:5" ht="11.25" hidden="1" outlineLevel="1" collapsed="1">
      <c r="B889" s="169" t="s">
        <v>1508</v>
      </c>
      <c r="C889" s="68" t="s">
        <v>0</v>
      </c>
      <c r="D889" s="172"/>
      <c r="E889" s="170" t="s">
        <v>1094</v>
      </c>
    </row>
    <row r="890" spans="2:5" ht="11.25" hidden="1" outlineLevel="2">
      <c r="B890" s="169"/>
      <c r="C890" s="173" t="s">
        <v>697</v>
      </c>
      <c r="D890" s="169"/>
      <c r="E890" s="170"/>
    </row>
    <row r="891" spans="2:5" ht="11.25" hidden="1" outlineLevel="2">
      <c r="B891" s="169"/>
      <c r="C891" s="173" t="s">
        <v>699</v>
      </c>
      <c r="D891" s="169"/>
      <c r="E891" s="170"/>
    </row>
    <row r="892" spans="2:5" ht="11.25" hidden="1" outlineLevel="1" collapsed="1">
      <c r="B892" s="169" t="s">
        <v>1</v>
      </c>
      <c r="C892" s="68" t="s">
        <v>2</v>
      </c>
      <c r="D892" s="172"/>
      <c r="E892" s="170" t="s">
        <v>1094</v>
      </c>
    </row>
    <row r="893" spans="2:5" ht="11.25" hidden="1" outlineLevel="2">
      <c r="B893" s="169"/>
      <c r="C893" s="173" t="s">
        <v>697</v>
      </c>
      <c r="D893" s="169"/>
      <c r="E893" s="170"/>
    </row>
    <row r="894" spans="2:5" ht="11.25" hidden="1" outlineLevel="2">
      <c r="B894" s="169"/>
      <c r="C894" s="173" t="s">
        <v>699</v>
      </c>
      <c r="D894" s="169"/>
      <c r="E894" s="170"/>
    </row>
    <row r="895" spans="2:5" ht="11.25" collapsed="1">
      <c r="B895" s="169"/>
      <c r="C895" s="68"/>
      <c r="D895" s="172"/>
      <c r="E895" s="170"/>
    </row>
    <row r="896" spans="2:5" ht="12" collapsed="1">
      <c r="B896" s="168" t="s">
        <v>1054</v>
      </c>
      <c r="C896" s="68"/>
      <c r="D896" s="172"/>
      <c r="E896" s="170"/>
    </row>
    <row r="897" spans="2:5" ht="11.25" hidden="1" outlineLevel="1" collapsed="1">
      <c r="B897" s="169" t="s">
        <v>3</v>
      </c>
      <c r="C897" s="68" t="s">
        <v>4</v>
      </c>
      <c r="D897" s="172"/>
      <c r="E897" s="170"/>
    </row>
    <row r="898" spans="2:5" ht="11.25" hidden="1" outlineLevel="2">
      <c r="B898" s="169"/>
      <c r="C898" s="173" t="s">
        <v>697</v>
      </c>
      <c r="D898" s="169"/>
      <c r="E898" s="170"/>
    </row>
    <row r="899" spans="2:5" ht="11.25" hidden="1" outlineLevel="2">
      <c r="B899" s="169"/>
      <c r="C899" s="173" t="s">
        <v>699</v>
      </c>
      <c r="D899" s="169"/>
      <c r="E899" s="170"/>
    </row>
    <row r="900" spans="2:5" ht="11.25" hidden="1" outlineLevel="1" collapsed="1">
      <c r="B900" s="169" t="s">
        <v>5</v>
      </c>
      <c r="C900" s="68" t="s">
        <v>6</v>
      </c>
      <c r="D900" s="172"/>
      <c r="E900" s="170"/>
    </row>
    <row r="901" spans="2:5" ht="11.25" hidden="1" outlineLevel="2">
      <c r="B901" s="169"/>
      <c r="C901" s="173" t="s">
        <v>697</v>
      </c>
      <c r="D901" s="169"/>
      <c r="E901" s="170"/>
    </row>
    <row r="902" spans="2:5" ht="11.25" hidden="1" outlineLevel="2">
      <c r="B902" s="169"/>
      <c r="C902" s="173" t="s">
        <v>699</v>
      </c>
      <c r="D902" s="169"/>
      <c r="E902" s="170"/>
    </row>
    <row r="903" spans="2:5" ht="11.25" hidden="1" outlineLevel="1" collapsed="1">
      <c r="B903" s="169" t="s">
        <v>7</v>
      </c>
      <c r="C903" s="68" t="s">
        <v>8</v>
      </c>
      <c r="D903" s="172"/>
      <c r="E903" s="170"/>
    </row>
    <row r="904" spans="2:5" ht="11.25" hidden="1" outlineLevel="2">
      <c r="B904" s="169"/>
      <c r="C904" s="173" t="s">
        <v>697</v>
      </c>
      <c r="D904" s="169"/>
      <c r="E904" s="170"/>
    </row>
    <row r="905" spans="2:5" ht="11.25" hidden="1" outlineLevel="2">
      <c r="B905" s="169"/>
      <c r="C905" s="173" t="s">
        <v>699</v>
      </c>
      <c r="D905" s="169"/>
      <c r="E905" s="170"/>
    </row>
    <row r="906" spans="2:5" ht="11.25" hidden="1" outlineLevel="1" collapsed="1">
      <c r="B906" s="169" t="s">
        <v>9</v>
      </c>
      <c r="C906" s="68" t="s">
        <v>10</v>
      </c>
      <c r="D906" s="172"/>
      <c r="E906" s="170"/>
    </row>
    <row r="907" spans="2:5" ht="11.25" hidden="1" outlineLevel="2">
      <c r="B907" s="169"/>
      <c r="C907" s="173" t="s">
        <v>697</v>
      </c>
      <c r="D907" s="169"/>
      <c r="E907" s="170"/>
    </row>
    <row r="908" spans="2:5" ht="11.25" hidden="1" outlineLevel="2">
      <c r="B908" s="169"/>
      <c r="C908" s="173" t="s">
        <v>699</v>
      </c>
      <c r="D908" s="169"/>
      <c r="E908" s="170"/>
    </row>
    <row r="909" spans="2:5" ht="11.25" hidden="1" outlineLevel="1" collapsed="1">
      <c r="B909" s="169" t="s">
        <v>11</v>
      </c>
      <c r="C909" s="68" t="s">
        <v>12</v>
      </c>
      <c r="D909" s="172"/>
      <c r="E909" s="170"/>
    </row>
    <row r="910" spans="2:5" ht="11.25" hidden="1" outlineLevel="2">
      <c r="B910" s="169"/>
      <c r="C910" s="173" t="s">
        <v>697</v>
      </c>
      <c r="D910" s="169" t="s">
        <v>1055</v>
      </c>
      <c r="E910" s="170"/>
    </row>
    <row r="911" spans="2:5" ht="22.5" hidden="1" outlineLevel="2">
      <c r="B911" s="169"/>
      <c r="C911" s="173" t="s">
        <v>699</v>
      </c>
      <c r="D911" s="169" t="s">
        <v>1056</v>
      </c>
      <c r="E911" s="170"/>
    </row>
    <row r="912" spans="2:5" ht="11.25" hidden="1" outlineLevel="1" collapsed="1">
      <c r="B912" s="169" t="s">
        <v>13</v>
      </c>
      <c r="C912" s="68" t="s">
        <v>14</v>
      </c>
      <c r="D912" s="172"/>
      <c r="E912" s="170"/>
    </row>
    <row r="913" spans="2:5" ht="11.25" hidden="1" outlineLevel="2">
      <c r="B913" s="169"/>
      <c r="C913" s="173" t="s">
        <v>697</v>
      </c>
      <c r="D913" s="169" t="s">
        <v>1057</v>
      </c>
      <c r="E913" s="170"/>
    </row>
    <row r="914" spans="2:5" ht="33.75" hidden="1" outlineLevel="2">
      <c r="B914" s="169"/>
      <c r="C914" s="173" t="s">
        <v>699</v>
      </c>
      <c r="D914" s="169" t="s">
        <v>1058</v>
      </c>
      <c r="E914" s="170"/>
    </row>
    <row r="915" spans="2:5" ht="11.25" hidden="1" outlineLevel="1" collapsed="1">
      <c r="B915" s="169" t="s">
        <v>15</v>
      </c>
      <c r="C915" s="68" t="s">
        <v>16</v>
      </c>
      <c r="D915" s="172"/>
      <c r="E915" s="170"/>
    </row>
    <row r="916" spans="2:5" ht="11.25" hidden="1" outlineLevel="2">
      <c r="B916" s="169"/>
      <c r="C916" s="173" t="s">
        <v>697</v>
      </c>
      <c r="D916" s="169" t="s">
        <v>1059</v>
      </c>
      <c r="E916" s="170"/>
    </row>
    <row r="917" spans="2:5" ht="33.75" hidden="1" outlineLevel="2">
      <c r="B917" s="169"/>
      <c r="C917" s="173" t="s">
        <v>699</v>
      </c>
      <c r="D917" s="169" t="s">
        <v>1060</v>
      </c>
      <c r="E917" s="170"/>
    </row>
    <row r="918" spans="2:5" ht="11.25" hidden="1" outlineLevel="1" collapsed="1">
      <c r="B918" s="169" t="s">
        <v>17</v>
      </c>
      <c r="C918" s="68" t="s">
        <v>18</v>
      </c>
      <c r="D918" s="172"/>
      <c r="E918" s="170"/>
    </row>
    <row r="919" spans="2:5" ht="11.25" hidden="1" outlineLevel="2">
      <c r="B919" s="169"/>
      <c r="C919" s="173" t="s">
        <v>697</v>
      </c>
      <c r="D919" s="169"/>
      <c r="E919" s="170"/>
    </row>
    <row r="920" spans="2:5" ht="11.25" hidden="1" outlineLevel="2">
      <c r="B920" s="169"/>
      <c r="C920" s="173" t="s">
        <v>699</v>
      </c>
      <c r="D920" s="169"/>
      <c r="E920" s="170"/>
    </row>
    <row r="921" spans="2:5" ht="11.25" hidden="1" outlineLevel="1" collapsed="1">
      <c r="B921" s="169" t="s">
        <v>19</v>
      </c>
      <c r="C921" s="68" t="s">
        <v>20</v>
      </c>
      <c r="D921" s="172"/>
      <c r="E921" s="170"/>
    </row>
    <row r="922" spans="2:5" ht="11.25" hidden="1" outlineLevel="2">
      <c r="B922" s="169"/>
      <c r="C922" s="173" t="s">
        <v>697</v>
      </c>
      <c r="D922" s="169" t="s">
        <v>1061</v>
      </c>
      <c r="E922" s="170"/>
    </row>
    <row r="923" spans="2:5" ht="11.25" hidden="1" outlineLevel="2">
      <c r="B923" s="169"/>
      <c r="C923" s="173" t="s">
        <v>699</v>
      </c>
      <c r="D923" s="169"/>
      <c r="E923" s="170"/>
    </row>
    <row r="924" spans="2:5" ht="11.25" hidden="1" outlineLevel="1" collapsed="1">
      <c r="B924" s="169" t="s">
        <v>21</v>
      </c>
      <c r="C924" s="68" t="s">
        <v>22</v>
      </c>
      <c r="D924" s="172"/>
      <c r="E924" s="170"/>
    </row>
    <row r="925" spans="2:5" ht="11.25" hidden="1" outlineLevel="2">
      <c r="B925" s="169"/>
      <c r="C925" s="173" t="s">
        <v>697</v>
      </c>
      <c r="D925" s="169" t="s">
        <v>1062</v>
      </c>
      <c r="E925" s="170"/>
    </row>
    <row r="926" spans="2:5" ht="22.5" hidden="1" outlineLevel="2">
      <c r="B926" s="169"/>
      <c r="C926" s="173" t="s">
        <v>699</v>
      </c>
      <c r="D926" s="169" t="s">
        <v>1063</v>
      </c>
      <c r="E926" s="170"/>
    </row>
    <row r="927" spans="2:5" ht="11.25" hidden="1" outlineLevel="1" collapsed="1">
      <c r="B927" s="169" t="s">
        <v>23</v>
      </c>
      <c r="C927" s="68" t="s">
        <v>24</v>
      </c>
      <c r="D927" s="172"/>
      <c r="E927" s="170"/>
    </row>
    <row r="928" spans="2:5" ht="11.25" hidden="1" outlineLevel="2">
      <c r="B928" s="169"/>
      <c r="C928" s="173" t="s">
        <v>697</v>
      </c>
      <c r="D928" s="169" t="s">
        <v>1064</v>
      </c>
      <c r="E928" s="170"/>
    </row>
    <row r="929" spans="2:5" ht="22.5" hidden="1" outlineLevel="2">
      <c r="B929" s="169"/>
      <c r="C929" s="173" t="s">
        <v>699</v>
      </c>
      <c r="D929" s="169" t="s">
        <v>1065</v>
      </c>
      <c r="E929" s="170"/>
    </row>
    <row r="930" spans="2:5" ht="11.25" hidden="1" outlineLevel="1" collapsed="1">
      <c r="B930" s="169" t="s">
        <v>25</v>
      </c>
      <c r="C930" s="68" t="s">
        <v>26</v>
      </c>
      <c r="D930" s="172"/>
      <c r="E930" s="170"/>
    </row>
    <row r="931" spans="2:5" ht="11.25" hidden="1" outlineLevel="2">
      <c r="B931" s="169"/>
      <c r="C931" s="173" t="s">
        <v>697</v>
      </c>
      <c r="D931" s="169" t="s">
        <v>1066</v>
      </c>
      <c r="E931" s="170"/>
    </row>
    <row r="932" spans="2:5" ht="22.5" hidden="1" outlineLevel="2">
      <c r="B932" s="169"/>
      <c r="C932" s="173" t="s">
        <v>699</v>
      </c>
      <c r="D932" s="169" t="s">
        <v>1067</v>
      </c>
      <c r="E932" s="170"/>
    </row>
    <row r="933" spans="2:5" ht="11.25" hidden="1" outlineLevel="1" collapsed="1">
      <c r="B933" s="169" t="s">
        <v>27</v>
      </c>
      <c r="C933" s="68" t="s">
        <v>28</v>
      </c>
      <c r="D933" s="172"/>
      <c r="E933" s="170"/>
    </row>
    <row r="934" spans="2:5" ht="11.25" hidden="1" outlineLevel="2">
      <c r="B934" s="169"/>
      <c r="C934" s="173" t="s">
        <v>697</v>
      </c>
      <c r="D934" s="169" t="s">
        <v>1068</v>
      </c>
      <c r="E934" s="170"/>
    </row>
    <row r="935" spans="2:5" ht="33.75" hidden="1" outlineLevel="2">
      <c r="B935" s="169"/>
      <c r="C935" s="173" t="s">
        <v>699</v>
      </c>
      <c r="D935" s="169" t="s">
        <v>1069</v>
      </c>
      <c r="E935" s="170"/>
    </row>
    <row r="936" spans="2:5" ht="11.25" hidden="1" outlineLevel="1" collapsed="1">
      <c r="B936" s="169" t="s">
        <v>29</v>
      </c>
      <c r="C936" s="68" t="s">
        <v>30</v>
      </c>
      <c r="D936" s="172"/>
      <c r="E936" s="170"/>
    </row>
    <row r="937" spans="2:5" ht="11.25" hidden="1" outlineLevel="2">
      <c r="B937" s="169"/>
      <c r="C937" s="173" t="s">
        <v>697</v>
      </c>
      <c r="D937" s="169"/>
      <c r="E937" s="170"/>
    </row>
    <row r="938" spans="2:5" ht="11.25" hidden="1" outlineLevel="2">
      <c r="B938" s="169"/>
      <c r="C938" s="173" t="s">
        <v>699</v>
      </c>
      <c r="D938" s="169"/>
      <c r="E938" s="170"/>
    </row>
    <row r="939" spans="2:5" ht="11.25" hidden="1" outlineLevel="1" collapsed="1">
      <c r="B939" s="169" t="s">
        <v>31</v>
      </c>
      <c r="C939" s="68" t="s">
        <v>32</v>
      </c>
      <c r="D939" s="172"/>
      <c r="E939" s="170"/>
    </row>
    <row r="940" spans="2:5" ht="11.25" hidden="1" outlineLevel="2">
      <c r="B940" s="169"/>
      <c r="C940" s="173" t="s">
        <v>697</v>
      </c>
      <c r="D940" s="169"/>
      <c r="E940" s="170"/>
    </row>
    <row r="941" spans="2:5" ht="11.25" hidden="1" outlineLevel="2">
      <c r="B941" s="169"/>
      <c r="C941" s="173" t="s">
        <v>699</v>
      </c>
      <c r="D941" s="169"/>
      <c r="E941" s="170"/>
    </row>
    <row r="942" spans="2:5" ht="11.25" hidden="1" outlineLevel="1" collapsed="1">
      <c r="B942" s="169" t="s">
        <v>33</v>
      </c>
      <c r="C942" s="68" t="s">
        <v>34</v>
      </c>
      <c r="D942" s="172"/>
      <c r="E942" s="170"/>
    </row>
    <row r="943" spans="2:5" ht="11.25" hidden="1" outlineLevel="2">
      <c r="B943" s="169"/>
      <c r="C943" s="173" t="s">
        <v>697</v>
      </c>
      <c r="D943" s="169"/>
      <c r="E943" s="170"/>
    </row>
    <row r="944" spans="2:5" ht="11.25" hidden="1" outlineLevel="2">
      <c r="B944" s="169"/>
      <c r="C944" s="173" t="s">
        <v>699</v>
      </c>
      <c r="D944" s="169"/>
      <c r="E944" s="170"/>
    </row>
    <row r="945" spans="2:5" ht="11.25" hidden="1" outlineLevel="1" collapsed="1">
      <c r="B945" s="169" t="s">
        <v>35</v>
      </c>
      <c r="C945" s="68" t="s">
        <v>36</v>
      </c>
      <c r="D945" s="172"/>
      <c r="E945" s="170"/>
    </row>
    <row r="946" spans="2:5" ht="11.25" hidden="1" outlineLevel="2">
      <c r="B946" s="169"/>
      <c r="C946" s="173" t="s">
        <v>697</v>
      </c>
      <c r="D946" s="169" t="s">
        <v>1070</v>
      </c>
      <c r="E946" s="170"/>
    </row>
    <row r="947" spans="2:5" ht="22.5" hidden="1" outlineLevel="2">
      <c r="B947" s="169"/>
      <c r="C947" s="173" t="s">
        <v>699</v>
      </c>
      <c r="D947" s="169" t="s">
        <v>1071</v>
      </c>
      <c r="E947" s="170"/>
    </row>
    <row r="948" spans="2:5" ht="11.25" hidden="1" outlineLevel="1" collapsed="1">
      <c r="B948" s="169" t="s">
        <v>37</v>
      </c>
      <c r="C948" s="68" t="s">
        <v>38</v>
      </c>
      <c r="D948" s="172"/>
      <c r="E948" s="170"/>
    </row>
    <row r="949" spans="2:5" ht="11.25" hidden="1" outlineLevel="2">
      <c r="B949" s="169"/>
      <c r="C949" s="173" t="s">
        <v>697</v>
      </c>
      <c r="D949" s="169" t="s">
        <v>1072</v>
      </c>
      <c r="E949" s="170"/>
    </row>
    <row r="950" spans="2:5" ht="22.5" hidden="1" outlineLevel="2">
      <c r="B950" s="169"/>
      <c r="C950" s="173" t="s">
        <v>699</v>
      </c>
      <c r="D950" s="169" t="s">
        <v>1073</v>
      </c>
      <c r="E950" s="170"/>
    </row>
    <row r="951" spans="2:5" ht="11.25" hidden="1" outlineLevel="1" collapsed="1">
      <c r="B951" s="169" t="s">
        <v>39</v>
      </c>
      <c r="C951" s="68" t="s">
        <v>40</v>
      </c>
      <c r="D951" s="172"/>
      <c r="E951" s="170"/>
    </row>
    <row r="952" spans="2:5" ht="11.25" hidden="1" outlineLevel="2">
      <c r="B952" s="169"/>
      <c r="C952" s="173" t="s">
        <v>697</v>
      </c>
      <c r="D952" s="169" t="s">
        <v>1074</v>
      </c>
      <c r="E952" s="170"/>
    </row>
    <row r="953" spans="2:5" ht="22.5" hidden="1" outlineLevel="2">
      <c r="B953" s="169"/>
      <c r="C953" s="173" t="s">
        <v>699</v>
      </c>
      <c r="D953" s="169" t="s">
        <v>1075</v>
      </c>
      <c r="E953" s="170"/>
    </row>
    <row r="954" spans="2:5" ht="11.25" hidden="1" outlineLevel="1" collapsed="1">
      <c r="B954" s="169" t="s">
        <v>41</v>
      </c>
      <c r="C954" s="68" t="s">
        <v>42</v>
      </c>
      <c r="D954" s="172"/>
      <c r="E954" s="170"/>
    </row>
    <row r="955" spans="2:5" ht="11.25" hidden="1" outlineLevel="2">
      <c r="B955" s="169"/>
      <c r="C955" s="173" t="s">
        <v>697</v>
      </c>
      <c r="D955" s="169"/>
      <c r="E955" s="170"/>
    </row>
    <row r="956" spans="2:5" ht="11.25" hidden="1" outlineLevel="2">
      <c r="B956" s="169"/>
      <c r="C956" s="173" t="s">
        <v>699</v>
      </c>
      <c r="D956" s="169"/>
      <c r="E956" s="170"/>
    </row>
    <row r="957" spans="2:5" ht="11.25" hidden="1" outlineLevel="1" collapsed="1">
      <c r="B957" s="169" t="s">
        <v>43</v>
      </c>
      <c r="C957" s="68" t="s">
        <v>44</v>
      </c>
      <c r="D957" s="172"/>
      <c r="E957" s="170"/>
    </row>
    <row r="958" spans="2:5" ht="11.25" hidden="1" outlineLevel="2">
      <c r="B958" s="169"/>
      <c r="C958" s="173" t="s">
        <v>697</v>
      </c>
      <c r="D958" s="169"/>
      <c r="E958" s="170"/>
    </row>
    <row r="959" spans="2:5" ht="11.25" hidden="1" outlineLevel="2">
      <c r="B959" s="169"/>
      <c r="C959" s="173" t="s">
        <v>699</v>
      </c>
      <c r="D959" s="169"/>
      <c r="E959" s="170"/>
    </row>
    <row r="960" spans="2:5" ht="11.25" hidden="1" outlineLevel="1" collapsed="1">
      <c r="B960" s="169" t="s">
        <v>45</v>
      </c>
      <c r="C960" s="68" t="s">
        <v>46</v>
      </c>
      <c r="D960" s="172"/>
      <c r="E960" s="170"/>
    </row>
    <row r="961" spans="2:5" ht="11.25" hidden="1" outlineLevel="2">
      <c r="B961" s="169"/>
      <c r="C961" s="173" t="s">
        <v>697</v>
      </c>
      <c r="D961" s="169"/>
      <c r="E961" s="170"/>
    </row>
    <row r="962" spans="2:5" ht="11.25" hidden="1" outlineLevel="2">
      <c r="B962" s="169"/>
      <c r="C962" s="173" t="s">
        <v>699</v>
      </c>
      <c r="D962" s="169"/>
      <c r="E962" s="170"/>
    </row>
    <row r="963" spans="2:5" ht="11.25" hidden="1" outlineLevel="1" collapsed="1">
      <c r="B963" s="169" t="s">
        <v>47</v>
      </c>
      <c r="C963" s="68" t="s">
        <v>48</v>
      </c>
      <c r="D963" s="172"/>
      <c r="E963" s="170"/>
    </row>
    <row r="964" spans="2:5" ht="11.25" hidden="1" outlineLevel="2">
      <c r="B964" s="169"/>
      <c r="C964" s="173" t="s">
        <v>697</v>
      </c>
      <c r="D964" s="169"/>
      <c r="E964" s="170"/>
    </row>
    <row r="965" spans="2:5" ht="11.25" hidden="1" outlineLevel="2">
      <c r="B965" s="169"/>
      <c r="C965" s="173" t="s">
        <v>699</v>
      </c>
      <c r="D965" s="169"/>
      <c r="E965" s="170"/>
    </row>
    <row r="966" spans="2:5" ht="11.25" hidden="1" outlineLevel="1" collapsed="1">
      <c r="B966" s="169" t="s">
        <v>49</v>
      </c>
      <c r="C966" s="68" t="s">
        <v>50</v>
      </c>
      <c r="D966" s="172"/>
      <c r="E966" s="170"/>
    </row>
    <row r="967" spans="2:5" ht="11.25" hidden="1" outlineLevel="2">
      <c r="B967" s="169"/>
      <c r="C967" s="173" t="s">
        <v>697</v>
      </c>
      <c r="D967" s="169"/>
      <c r="E967" s="170"/>
    </row>
    <row r="968" spans="2:5" ht="11.25" hidden="1" outlineLevel="2">
      <c r="B968" s="169"/>
      <c r="C968" s="173" t="s">
        <v>699</v>
      </c>
      <c r="D968" s="169"/>
      <c r="E968" s="170"/>
    </row>
    <row r="969" spans="2:5" ht="11.25" hidden="1" outlineLevel="1" collapsed="1">
      <c r="B969" s="169" t="s">
        <v>51</v>
      </c>
      <c r="C969" s="68" t="s">
        <v>52</v>
      </c>
      <c r="D969" s="172"/>
      <c r="E969" s="170"/>
    </row>
    <row r="970" spans="2:5" ht="11.25" hidden="1" outlineLevel="2">
      <c r="B970" s="169"/>
      <c r="C970" s="173" t="s">
        <v>697</v>
      </c>
      <c r="D970" s="169"/>
      <c r="E970" s="170"/>
    </row>
    <row r="971" spans="2:5" ht="11.25" hidden="1" outlineLevel="2">
      <c r="B971" s="169"/>
      <c r="C971" s="173" t="s">
        <v>699</v>
      </c>
      <c r="D971" s="169"/>
      <c r="E971" s="170"/>
    </row>
    <row r="972" spans="2:5" ht="11.25" hidden="1" outlineLevel="1" collapsed="1">
      <c r="B972" s="169" t="s">
        <v>53</v>
      </c>
      <c r="C972" s="68" t="s">
        <v>54</v>
      </c>
      <c r="D972" s="172"/>
      <c r="E972" s="170"/>
    </row>
    <row r="973" spans="2:5" ht="11.25" hidden="1" outlineLevel="2">
      <c r="B973" s="169"/>
      <c r="C973" s="173" t="s">
        <v>697</v>
      </c>
      <c r="D973" s="169"/>
      <c r="E973" s="170"/>
    </row>
    <row r="974" spans="2:5" ht="11.25" hidden="1" outlineLevel="2">
      <c r="B974" s="169"/>
      <c r="C974" s="173" t="s">
        <v>699</v>
      </c>
      <c r="D974" s="169"/>
      <c r="E974" s="170"/>
    </row>
    <row r="975" spans="2:5" ht="11.25" hidden="1" outlineLevel="1" collapsed="1">
      <c r="B975" s="169" t="s">
        <v>55</v>
      </c>
      <c r="C975" s="68" t="s">
        <v>56</v>
      </c>
      <c r="D975" s="172"/>
      <c r="E975" s="170"/>
    </row>
    <row r="976" spans="2:5" ht="11.25" hidden="1" outlineLevel="2">
      <c r="B976" s="169"/>
      <c r="C976" s="173" t="s">
        <v>697</v>
      </c>
      <c r="D976" s="169"/>
      <c r="E976" s="170"/>
    </row>
    <row r="977" spans="2:5" ht="11.25" hidden="1" outlineLevel="2">
      <c r="B977" s="169"/>
      <c r="C977" s="173" t="s">
        <v>699</v>
      </c>
      <c r="D977" s="169"/>
      <c r="E977" s="170"/>
    </row>
    <row r="978" spans="2:5" ht="11.25" hidden="1" outlineLevel="1" collapsed="1">
      <c r="B978" s="169" t="s">
        <v>57</v>
      </c>
      <c r="C978" s="68" t="s">
        <v>58</v>
      </c>
      <c r="D978" s="172"/>
      <c r="E978" s="170"/>
    </row>
    <row r="979" spans="2:5" ht="11.25" hidden="1" outlineLevel="2">
      <c r="B979" s="169"/>
      <c r="C979" s="173" t="s">
        <v>697</v>
      </c>
      <c r="D979" s="169"/>
      <c r="E979" s="170"/>
    </row>
    <row r="980" spans="2:5" ht="11.25" hidden="1" outlineLevel="2">
      <c r="B980" s="169"/>
      <c r="C980" s="173" t="s">
        <v>699</v>
      </c>
      <c r="D980" s="169"/>
      <c r="E980" s="170"/>
    </row>
    <row r="981" spans="2:5" ht="11.25" hidden="1" outlineLevel="1" collapsed="1">
      <c r="B981" s="169" t="s">
        <v>59</v>
      </c>
      <c r="C981" s="68" t="s">
        <v>60</v>
      </c>
      <c r="D981" s="172"/>
      <c r="E981" s="170"/>
    </row>
    <row r="982" spans="2:5" ht="11.25" hidden="1" outlineLevel="2">
      <c r="B982" s="169"/>
      <c r="C982" s="173" t="s">
        <v>697</v>
      </c>
      <c r="D982" s="169"/>
      <c r="E982" s="170"/>
    </row>
    <row r="983" spans="2:5" ht="11.25" hidden="1" outlineLevel="2">
      <c r="B983" s="169"/>
      <c r="C983" s="173" t="s">
        <v>699</v>
      </c>
      <c r="D983" s="169"/>
      <c r="E983" s="170"/>
    </row>
    <row r="984" spans="2:5" ht="11.25" hidden="1" outlineLevel="1" collapsed="1">
      <c r="B984" s="169" t="s">
        <v>61</v>
      </c>
      <c r="C984" s="68" t="s">
        <v>62</v>
      </c>
      <c r="D984" s="172"/>
      <c r="E984" s="170"/>
    </row>
    <row r="985" spans="2:5" ht="11.25" hidden="1" outlineLevel="2">
      <c r="B985" s="169"/>
      <c r="C985" s="173" t="s">
        <v>697</v>
      </c>
      <c r="D985" s="169"/>
      <c r="E985" s="170"/>
    </row>
    <row r="986" spans="2:5" ht="11.25" hidden="1" outlineLevel="2">
      <c r="B986" s="169"/>
      <c r="C986" s="173" t="s">
        <v>699</v>
      </c>
      <c r="D986" s="169"/>
      <c r="E986" s="170"/>
    </row>
    <row r="987" spans="2:5" ht="11.25" hidden="1" outlineLevel="1" collapsed="1">
      <c r="B987" s="169" t="s">
        <v>63</v>
      </c>
      <c r="C987" s="68" t="s">
        <v>64</v>
      </c>
      <c r="D987" s="172"/>
      <c r="E987" s="170"/>
    </row>
    <row r="988" spans="2:5" ht="11.25" hidden="1" outlineLevel="2">
      <c r="B988" s="169"/>
      <c r="C988" s="173" t="s">
        <v>697</v>
      </c>
      <c r="D988" s="169"/>
      <c r="E988" s="170"/>
    </row>
    <row r="989" spans="2:5" ht="11.25" hidden="1" outlineLevel="2">
      <c r="B989" s="169"/>
      <c r="C989" s="173" t="s">
        <v>699</v>
      </c>
      <c r="D989" s="169"/>
      <c r="E989" s="170"/>
    </row>
    <row r="990" spans="2:5" ht="11.25" hidden="1" outlineLevel="1" collapsed="1">
      <c r="B990" s="169" t="s">
        <v>65</v>
      </c>
      <c r="C990" s="68" t="s">
        <v>66</v>
      </c>
      <c r="D990" s="172"/>
      <c r="E990" s="170"/>
    </row>
    <row r="991" spans="2:5" ht="11.25" hidden="1" outlineLevel="2">
      <c r="B991" s="169"/>
      <c r="C991" s="173" t="s">
        <v>697</v>
      </c>
      <c r="D991" s="169"/>
      <c r="E991" s="170"/>
    </row>
    <row r="992" spans="2:5" ht="11.25" hidden="1" outlineLevel="2">
      <c r="B992" s="169"/>
      <c r="C992" s="173" t="s">
        <v>699</v>
      </c>
      <c r="D992" s="169"/>
      <c r="E992" s="170"/>
    </row>
    <row r="993" spans="2:5" ht="11.25" hidden="1" outlineLevel="1" collapsed="1">
      <c r="B993" s="169" t="s">
        <v>67</v>
      </c>
      <c r="C993" s="68" t="s">
        <v>68</v>
      </c>
      <c r="D993" s="172"/>
      <c r="E993" s="170"/>
    </row>
    <row r="994" spans="2:5" ht="11.25" hidden="1" outlineLevel="2">
      <c r="B994" s="169"/>
      <c r="C994" s="173" t="s">
        <v>697</v>
      </c>
      <c r="D994" s="169"/>
      <c r="E994" s="170"/>
    </row>
    <row r="995" spans="2:5" ht="11.25" hidden="1" outlineLevel="2">
      <c r="B995" s="169"/>
      <c r="C995" s="173" t="s">
        <v>699</v>
      </c>
      <c r="D995" s="169"/>
      <c r="E995" s="170"/>
    </row>
    <row r="996" spans="2:5" ht="11.25" hidden="1" outlineLevel="1" collapsed="1">
      <c r="B996" s="169" t="s">
        <v>69</v>
      </c>
      <c r="C996" s="68" t="s">
        <v>70</v>
      </c>
      <c r="D996" s="172"/>
      <c r="E996" s="170"/>
    </row>
    <row r="997" spans="2:5" ht="11.25" hidden="1" outlineLevel="2">
      <c r="B997" s="169"/>
      <c r="C997" s="173" t="s">
        <v>697</v>
      </c>
      <c r="D997" s="169"/>
      <c r="E997" s="170"/>
    </row>
    <row r="998" spans="2:5" ht="11.25" hidden="1" outlineLevel="2">
      <c r="B998" s="169"/>
      <c r="C998" s="173" t="s">
        <v>699</v>
      </c>
      <c r="D998" s="169"/>
      <c r="E998" s="170"/>
    </row>
    <row r="999" spans="2:5" ht="11.25" hidden="1" outlineLevel="1" collapsed="1">
      <c r="B999" s="169" t="s">
        <v>71</v>
      </c>
      <c r="C999" s="68" t="s">
        <v>72</v>
      </c>
      <c r="D999" s="172"/>
      <c r="E999" s="170"/>
    </row>
    <row r="1000" spans="2:5" ht="11.25" hidden="1" outlineLevel="2">
      <c r="B1000" s="169"/>
      <c r="C1000" s="173" t="s">
        <v>697</v>
      </c>
      <c r="D1000" s="169"/>
      <c r="E1000" s="170"/>
    </row>
    <row r="1001" spans="2:5" ht="11.25" hidden="1" outlineLevel="2">
      <c r="B1001" s="169"/>
      <c r="C1001" s="173" t="s">
        <v>699</v>
      </c>
      <c r="D1001" s="169"/>
      <c r="E1001" s="170"/>
    </row>
    <row r="1002" spans="2:5" ht="11.25" hidden="1" outlineLevel="1" collapsed="1">
      <c r="B1002" s="169" t="s">
        <v>73</v>
      </c>
      <c r="C1002" s="68" t="s">
        <v>74</v>
      </c>
      <c r="D1002" s="172"/>
      <c r="E1002" s="170"/>
    </row>
    <row r="1003" spans="2:5" ht="11.25" hidden="1" outlineLevel="2">
      <c r="B1003" s="169"/>
      <c r="C1003" s="173" t="s">
        <v>697</v>
      </c>
      <c r="D1003" s="169"/>
      <c r="E1003" s="170"/>
    </row>
    <row r="1004" spans="2:5" ht="11.25" hidden="1" outlineLevel="2">
      <c r="B1004" s="169"/>
      <c r="C1004" s="173" t="s">
        <v>699</v>
      </c>
      <c r="D1004" s="169"/>
      <c r="E1004" s="170"/>
    </row>
    <row r="1005" spans="2:5" ht="11.25" hidden="1" outlineLevel="1" collapsed="1">
      <c r="B1005" s="169" t="s">
        <v>75</v>
      </c>
      <c r="C1005" s="68" t="s">
        <v>76</v>
      </c>
      <c r="D1005" s="172"/>
      <c r="E1005" s="170"/>
    </row>
    <row r="1006" spans="2:5" ht="11.25" hidden="1" outlineLevel="2">
      <c r="B1006" s="169"/>
      <c r="C1006" s="173" t="s">
        <v>697</v>
      </c>
      <c r="D1006" s="169" t="s">
        <v>1076</v>
      </c>
      <c r="E1006" s="170"/>
    </row>
    <row r="1007" spans="2:5" ht="22.5" hidden="1" outlineLevel="2">
      <c r="B1007" s="169"/>
      <c r="C1007" s="173" t="s">
        <v>699</v>
      </c>
      <c r="D1007" s="169" t="s">
        <v>1077</v>
      </c>
      <c r="E1007" s="170"/>
    </row>
    <row r="1008" spans="2:5" ht="11.25" hidden="1" outlineLevel="1" collapsed="1">
      <c r="B1008" s="169" t="s">
        <v>77</v>
      </c>
      <c r="C1008" s="68" t="s">
        <v>78</v>
      </c>
      <c r="D1008" s="172"/>
      <c r="E1008" s="170"/>
    </row>
    <row r="1009" spans="2:5" ht="11.25" hidden="1" outlineLevel="2">
      <c r="B1009" s="169"/>
      <c r="C1009" s="173" t="s">
        <v>697</v>
      </c>
      <c r="D1009" s="169" t="s">
        <v>1078</v>
      </c>
      <c r="E1009" s="170"/>
    </row>
    <row r="1010" spans="2:5" ht="22.5" hidden="1" outlineLevel="2">
      <c r="B1010" s="169"/>
      <c r="C1010" s="173" t="s">
        <v>699</v>
      </c>
      <c r="D1010" s="169" t="s">
        <v>1079</v>
      </c>
      <c r="E1010" s="170"/>
    </row>
    <row r="1011" spans="2:5" ht="11.25" hidden="1" outlineLevel="1" collapsed="1">
      <c r="B1011" s="169" t="s">
        <v>79</v>
      </c>
      <c r="C1011" s="68" t="s">
        <v>80</v>
      </c>
      <c r="D1011" s="172"/>
      <c r="E1011" s="170"/>
    </row>
    <row r="1012" spans="2:5" ht="11.25" hidden="1" outlineLevel="2">
      <c r="B1012" s="169"/>
      <c r="C1012" s="173" t="s">
        <v>697</v>
      </c>
      <c r="D1012" s="169" t="s">
        <v>1080</v>
      </c>
      <c r="E1012" s="170"/>
    </row>
    <row r="1013" spans="2:5" ht="22.5" hidden="1" outlineLevel="2">
      <c r="B1013" s="169"/>
      <c r="C1013" s="173" t="s">
        <v>699</v>
      </c>
      <c r="D1013" s="169" t="s">
        <v>1081</v>
      </c>
      <c r="E1013" s="170"/>
    </row>
    <row r="1014" spans="2:5" ht="11.25" collapsed="1">
      <c r="B1014" s="169"/>
      <c r="C1014" s="68"/>
      <c r="D1014" s="172"/>
      <c r="E1014" s="170"/>
    </row>
    <row r="1015" spans="2:5" ht="12" collapsed="1">
      <c r="B1015" s="198" t="s">
        <v>1082</v>
      </c>
      <c r="C1015" s="198"/>
      <c r="D1015" s="172"/>
      <c r="E1015" s="170"/>
    </row>
    <row r="1016" spans="2:5" ht="11.25" hidden="1" outlineLevel="1" collapsed="1">
      <c r="B1016" s="169" t="s">
        <v>81</v>
      </c>
      <c r="C1016" s="68" t="s">
        <v>82</v>
      </c>
      <c r="D1016" s="172"/>
      <c r="E1016" s="170"/>
    </row>
    <row r="1017" spans="2:5" ht="11.25" hidden="1" outlineLevel="2">
      <c r="B1017" s="169"/>
      <c r="C1017" s="173" t="s">
        <v>697</v>
      </c>
      <c r="D1017" s="169"/>
      <c r="E1017" s="170"/>
    </row>
    <row r="1018" spans="2:5" ht="11.25" hidden="1" outlineLevel="2">
      <c r="B1018" s="169"/>
      <c r="C1018" s="173" t="s">
        <v>699</v>
      </c>
      <c r="D1018" s="169"/>
      <c r="E1018" s="170"/>
    </row>
    <row r="1019" spans="2:5" ht="11.25" hidden="1" outlineLevel="1" collapsed="1">
      <c r="B1019" s="169" t="s">
        <v>1083</v>
      </c>
      <c r="C1019" s="68" t="s">
        <v>83</v>
      </c>
      <c r="D1019" s="172"/>
      <c r="E1019" s="170"/>
    </row>
    <row r="1020" spans="2:5" ht="11.25" hidden="1" outlineLevel="2">
      <c r="B1020" s="169"/>
      <c r="C1020" s="173" t="s">
        <v>697</v>
      </c>
      <c r="D1020" s="169"/>
      <c r="E1020" s="170"/>
    </row>
    <row r="1021" spans="2:5" ht="11.25" hidden="1" outlineLevel="2">
      <c r="B1021" s="169"/>
      <c r="C1021" s="173" t="s">
        <v>699</v>
      </c>
      <c r="D1021" s="169"/>
      <c r="E1021" s="170"/>
    </row>
    <row r="1022" spans="2:5" ht="11.25" hidden="1" outlineLevel="1" collapsed="1">
      <c r="B1022" s="169" t="s">
        <v>84</v>
      </c>
      <c r="C1022" s="68" t="s">
        <v>85</v>
      </c>
      <c r="D1022" s="172"/>
      <c r="E1022" s="170"/>
    </row>
    <row r="1023" spans="2:5" ht="11.25" hidden="1" outlineLevel="2">
      <c r="B1023" s="169"/>
      <c r="C1023" s="173" t="s">
        <v>697</v>
      </c>
      <c r="D1023" s="169"/>
      <c r="E1023" s="170"/>
    </row>
    <row r="1024" spans="2:5" ht="11.25" hidden="1" outlineLevel="2">
      <c r="B1024" s="169"/>
      <c r="C1024" s="173" t="s">
        <v>699</v>
      </c>
      <c r="D1024" s="169"/>
      <c r="E1024" s="170"/>
    </row>
    <row r="1025" spans="2:5" ht="11.25" hidden="1" outlineLevel="1" collapsed="1">
      <c r="B1025" s="169" t="s">
        <v>86</v>
      </c>
      <c r="C1025" s="68" t="s">
        <v>87</v>
      </c>
      <c r="D1025" s="172"/>
      <c r="E1025" s="170"/>
    </row>
    <row r="1026" spans="2:5" ht="11.25" hidden="1" outlineLevel="2">
      <c r="B1026" s="169"/>
      <c r="C1026" s="173" t="s">
        <v>697</v>
      </c>
      <c r="D1026" s="169"/>
      <c r="E1026" s="170"/>
    </row>
    <row r="1027" spans="2:5" ht="11.25" hidden="1" outlineLevel="2">
      <c r="B1027" s="169"/>
      <c r="C1027" s="173" t="s">
        <v>699</v>
      </c>
      <c r="D1027" s="169"/>
      <c r="E1027" s="170"/>
    </row>
    <row r="1028" ht="11.25" collapsed="1">
      <c r="D1028" s="178"/>
    </row>
    <row r="1029" ht="11.25">
      <c r="D1029" s="178"/>
    </row>
    <row r="1031" ht="11.25"/>
  </sheetData>
  <mergeCells count="5">
    <mergeCell ref="B1015:C1015"/>
    <mergeCell ref="B2:C2"/>
    <mergeCell ref="B226:C226"/>
    <mergeCell ref="B276:C276"/>
    <mergeCell ref="B317:C317"/>
  </mergeCells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B2:H20"/>
  <sheetViews>
    <sheetView showGridLines="0" tabSelected="1" workbookViewId="0" topLeftCell="A1">
      <selection activeCell="A1" sqref="A1"/>
    </sheetView>
  </sheetViews>
  <sheetFormatPr defaultColWidth="8.88671875" defaultRowHeight="16.5" customHeight="1"/>
  <cols>
    <col min="1" max="1" width="1.5625" style="8" customWidth="1"/>
    <col min="2" max="2" width="18.77734375" style="8" customWidth="1"/>
    <col min="3" max="3" width="1.77734375" style="8" customWidth="1"/>
    <col min="4" max="4" width="18.77734375" style="45" customWidth="1"/>
    <col min="5" max="5" width="1.77734375" style="45" customWidth="1"/>
    <col min="6" max="6" width="18.5546875" style="45" customWidth="1"/>
    <col min="7" max="7" width="1.77734375" style="45" customWidth="1"/>
    <col min="8" max="8" width="18.5546875" style="42" bestFit="1" customWidth="1"/>
    <col min="9" max="16384" width="8.5546875" style="8" customWidth="1"/>
  </cols>
  <sheetData>
    <row r="1" ht="19.5" customHeight="1"/>
    <row r="2" spans="2:8" s="42" customFormat="1" ht="19.5" customHeight="1">
      <c r="B2" s="192" t="s">
        <v>826</v>
      </c>
      <c r="C2" s="121"/>
      <c r="D2" s="192" t="s">
        <v>850</v>
      </c>
      <c r="F2" s="192" t="s">
        <v>870</v>
      </c>
      <c r="H2" s="192" t="s">
        <v>851</v>
      </c>
    </row>
    <row r="3" spans="2:8" ht="19.5" customHeight="1">
      <c r="B3" s="193">
        <v>38905</v>
      </c>
      <c r="C3" s="194"/>
      <c r="D3" s="224">
        <v>38905</v>
      </c>
      <c r="E3" s="8"/>
      <c r="F3" s="193">
        <v>38905</v>
      </c>
      <c r="G3" s="8"/>
      <c r="H3" s="222" t="s">
        <v>852</v>
      </c>
    </row>
    <row r="4" spans="2:8" ht="19.5" customHeight="1">
      <c r="B4" s="193">
        <v>38905</v>
      </c>
      <c r="C4" s="194"/>
      <c r="D4" s="225">
        <v>38905</v>
      </c>
      <c r="E4" s="8"/>
      <c r="F4" s="193">
        <v>38905</v>
      </c>
      <c r="G4" s="8"/>
      <c r="H4" s="222" t="s">
        <v>853</v>
      </c>
    </row>
    <row r="5" spans="2:8" ht="19.5" customHeight="1">
      <c r="B5" s="193">
        <v>38905</v>
      </c>
      <c r="C5" s="194"/>
      <c r="D5" s="226">
        <v>38905</v>
      </c>
      <c r="E5" s="8"/>
      <c r="F5" s="193">
        <v>38905</v>
      </c>
      <c r="G5" s="8"/>
      <c r="H5" s="222" t="s">
        <v>854</v>
      </c>
    </row>
    <row r="6" spans="2:8" ht="19.5" customHeight="1">
      <c r="B6" s="193">
        <v>38905</v>
      </c>
      <c r="C6" s="194"/>
      <c r="D6" s="227">
        <v>38905</v>
      </c>
      <c r="E6" s="8"/>
      <c r="F6" s="193">
        <v>38905</v>
      </c>
      <c r="G6" s="8"/>
      <c r="H6" s="222" t="s">
        <v>855</v>
      </c>
    </row>
    <row r="7" spans="2:8" ht="19.5" customHeight="1">
      <c r="B7" s="193">
        <v>38905</v>
      </c>
      <c r="C7" s="194"/>
      <c r="D7" s="228">
        <v>38905</v>
      </c>
      <c r="E7" s="8"/>
      <c r="F7" s="193">
        <v>38905</v>
      </c>
      <c r="G7" s="8"/>
      <c r="H7" s="222" t="s">
        <v>856</v>
      </c>
    </row>
    <row r="8" spans="2:8" ht="19.5" customHeight="1">
      <c r="B8" s="193">
        <v>38905</v>
      </c>
      <c r="C8" s="194"/>
      <c r="D8" s="229">
        <v>38905</v>
      </c>
      <c r="E8" s="8"/>
      <c r="F8" s="193">
        <v>38905</v>
      </c>
      <c r="G8" s="8"/>
      <c r="H8" s="222" t="s">
        <v>857</v>
      </c>
    </row>
    <row r="9" spans="2:8" ht="19.5" customHeight="1">
      <c r="B9" s="193">
        <v>38905</v>
      </c>
      <c r="C9" s="194"/>
      <c r="D9" s="230">
        <v>38905</v>
      </c>
      <c r="E9" s="8"/>
      <c r="F9" s="193">
        <v>38905</v>
      </c>
      <c r="G9" s="8"/>
      <c r="H9" s="222" t="s">
        <v>858</v>
      </c>
    </row>
    <row r="10" spans="2:8" ht="19.5" customHeight="1">
      <c r="B10" s="193">
        <v>38905</v>
      </c>
      <c r="C10" s="194"/>
      <c r="D10" s="231">
        <v>38905</v>
      </c>
      <c r="E10" s="8"/>
      <c r="F10" s="193">
        <v>38905</v>
      </c>
      <c r="G10" s="8"/>
      <c r="H10" s="222" t="s">
        <v>859</v>
      </c>
    </row>
    <row r="11" spans="2:8" ht="19.5" customHeight="1">
      <c r="B11" s="193">
        <v>38905</v>
      </c>
      <c r="C11" s="194"/>
      <c r="D11" s="232">
        <v>38905</v>
      </c>
      <c r="E11" s="8"/>
      <c r="F11" s="193">
        <v>38905</v>
      </c>
      <c r="G11" s="8"/>
      <c r="H11" s="223" t="s">
        <v>860</v>
      </c>
    </row>
    <row r="12" spans="2:8" ht="19.5" customHeight="1">
      <c r="B12" s="193">
        <v>38905</v>
      </c>
      <c r="C12" s="194"/>
      <c r="D12" s="233">
        <v>38905</v>
      </c>
      <c r="E12" s="8"/>
      <c r="F12" s="193">
        <v>38905</v>
      </c>
      <c r="G12" s="8"/>
      <c r="H12" s="222" t="s">
        <v>861</v>
      </c>
    </row>
    <row r="13" spans="2:8" ht="19.5" customHeight="1">
      <c r="B13" s="193">
        <v>38905</v>
      </c>
      <c r="C13" s="194"/>
      <c r="D13" s="234">
        <v>38905</v>
      </c>
      <c r="E13" s="8"/>
      <c r="F13" s="193">
        <v>38905</v>
      </c>
      <c r="G13" s="8"/>
      <c r="H13" s="222" t="s">
        <v>862</v>
      </c>
    </row>
    <row r="14" spans="2:8" ht="19.5" customHeight="1">
      <c r="B14" s="193">
        <v>38905</v>
      </c>
      <c r="C14" s="194"/>
      <c r="D14" s="235">
        <v>38905</v>
      </c>
      <c r="E14" s="8"/>
      <c r="F14" s="193">
        <v>38905</v>
      </c>
      <c r="G14" s="8"/>
      <c r="H14" s="222" t="s">
        <v>863</v>
      </c>
    </row>
    <row r="15" spans="2:8" ht="19.5" customHeight="1">
      <c r="B15" s="193">
        <v>38905</v>
      </c>
      <c r="C15" s="194"/>
      <c r="D15" s="236">
        <v>38905</v>
      </c>
      <c r="E15" s="8"/>
      <c r="F15" s="193">
        <v>38905</v>
      </c>
      <c r="G15" s="8"/>
      <c r="H15" s="223" t="s">
        <v>864</v>
      </c>
    </row>
    <row r="16" spans="2:8" ht="19.5" customHeight="1">
      <c r="B16" s="193">
        <v>38905</v>
      </c>
      <c r="C16" s="194"/>
      <c r="D16" s="237">
        <v>38905</v>
      </c>
      <c r="E16" s="8"/>
      <c r="F16" s="193">
        <v>38905</v>
      </c>
      <c r="G16" s="8"/>
      <c r="H16" s="222" t="s">
        <v>865</v>
      </c>
    </row>
    <row r="17" spans="2:8" ht="19.5" customHeight="1">
      <c r="B17" s="193">
        <v>38905</v>
      </c>
      <c r="C17" s="194"/>
      <c r="D17" s="238">
        <v>38905</v>
      </c>
      <c r="E17" s="8"/>
      <c r="F17" s="193">
        <v>38905</v>
      </c>
      <c r="G17" s="8"/>
      <c r="H17" s="222" t="s">
        <v>866</v>
      </c>
    </row>
    <row r="18" spans="2:8" ht="19.5" customHeight="1">
      <c r="B18" s="193">
        <v>38905</v>
      </c>
      <c r="C18" s="194"/>
      <c r="D18" s="239">
        <v>38905</v>
      </c>
      <c r="E18" s="8"/>
      <c r="F18" s="193">
        <v>38905</v>
      </c>
      <c r="G18" s="8"/>
      <c r="H18" s="222" t="s">
        <v>867</v>
      </c>
    </row>
    <row r="19" spans="2:8" ht="19.5" customHeight="1">
      <c r="B19" s="193">
        <v>38905</v>
      </c>
      <c r="C19" s="194"/>
      <c r="D19" s="240">
        <v>38905</v>
      </c>
      <c r="E19" s="8"/>
      <c r="F19" s="193">
        <v>38905</v>
      </c>
      <c r="G19" s="8"/>
      <c r="H19" s="222" t="s">
        <v>868</v>
      </c>
    </row>
    <row r="20" spans="2:8" ht="19.5" customHeight="1">
      <c r="B20" s="193">
        <v>38905</v>
      </c>
      <c r="C20" s="194"/>
      <c r="D20" s="241">
        <v>38905</v>
      </c>
      <c r="E20" s="8"/>
      <c r="F20" s="193">
        <v>38905</v>
      </c>
      <c r="G20" s="8"/>
      <c r="H20" s="223" t="s">
        <v>869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B2:D60"/>
  <sheetViews>
    <sheetView showGridLines="0" workbookViewId="0" topLeftCell="A1">
      <selection activeCell="C11" sqref="C11"/>
    </sheetView>
  </sheetViews>
  <sheetFormatPr defaultColWidth="8.88671875" defaultRowHeight="18" customHeight="1"/>
  <cols>
    <col min="1" max="1" width="2.5546875" style="32" customWidth="1"/>
    <col min="2" max="2" width="25.99609375" style="32" customWidth="1"/>
    <col min="3" max="3" width="39.21484375" style="32" customWidth="1"/>
    <col min="4" max="16384" width="8.88671875" style="32" customWidth="1"/>
  </cols>
  <sheetData>
    <row r="2" ht="33.75" customHeight="1">
      <c r="B2" s="46" t="s">
        <v>463</v>
      </c>
    </row>
    <row r="3" ht="9.75" customHeight="1">
      <c r="B3" s="47"/>
    </row>
    <row r="4" ht="18" customHeight="1">
      <c r="B4" s="32" t="s">
        <v>464</v>
      </c>
    </row>
    <row r="5" ht="18" customHeight="1">
      <c r="B5" s="32" t="s">
        <v>465</v>
      </c>
    </row>
    <row r="7" ht="18" customHeight="1">
      <c r="B7" s="48" t="s">
        <v>466</v>
      </c>
    </row>
    <row r="8" ht="18" customHeight="1">
      <c r="B8" s="23" t="s">
        <v>467</v>
      </c>
    </row>
    <row r="9" ht="18" customHeight="1">
      <c r="B9" s="25" t="s">
        <v>468</v>
      </c>
    </row>
    <row r="10" ht="18" customHeight="1">
      <c r="B10" s="25" t="s">
        <v>469</v>
      </c>
    </row>
    <row r="11" ht="18" customHeight="1">
      <c r="B11" s="25"/>
    </row>
    <row r="12" ht="18" customHeight="1">
      <c r="B12" s="14" t="s">
        <v>470</v>
      </c>
    </row>
    <row r="13" ht="18" customHeight="1">
      <c r="B13" s="23" t="s">
        <v>471</v>
      </c>
    </row>
    <row r="14" ht="18" customHeight="1">
      <c r="B14" s="23" t="s">
        <v>472</v>
      </c>
    </row>
    <row r="15" spans="2:3" ht="18" customHeight="1">
      <c r="B15" s="23" t="s">
        <v>473</v>
      </c>
      <c r="C15" s="25" t="s">
        <v>474</v>
      </c>
    </row>
    <row r="16" spans="2:3" ht="18" customHeight="1">
      <c r="B16" s="25" t="s">
        <v>475</v>
      </c>
      <c r="C16" s="25" t="s">
        <v>476</v>
      </c>
    </row>
    <row r="17" spans="2:3" ht="18" customHeight="1">
      <c r="B17" s="25" t="s">
        <v>477</v>
      </c>
      <c r="C17" s="25" t="s">
        <v>478</v>
      </c>
    </row>
    <row r="18" spans="2:3" ht="18" customHeight="1">
      <c r="B18" s="25" t="s">
        <v>479</v>
      </c>
      <c r="C18" s="25" t="s">
        <v>480</v>
      </c>
    </row>
    <row r="19" spans="2:3" ht="18" customHeight="1">
      <c r="B19" s="25" t="s">
        <v>481</v>
      </c>
      <c r="C19" s="25" t="s">
        <v>482</v>
      </c>
    </row>
    <row r="20" spans="2:3" ht="18" customHeight="1">
      <c r="B20" s="25" t="s">
        <v>483</v>
      </c>
      <c r="C20" s="25" t="s">
        <v>484</v>
      </c>
    </row>
    <row r="21" ht="18" customHeight="1">
      <c r="B21" s="25"/>
    </row>
    <row r="22" ht="18" customHeight="1">
      <c r="B22" s="14" t="s">
        <v>485</v>
      </c>
    </row>
    <row r="23" ht="18" customHeight="1">
      <c r="B23" s="32" t="s">
        <v>455</v>
      </c>
    </row>
    <row r="24" spans="2:3" ht="18" customHeight="1">
      <c r="B24" s="25" t="s">
        <v>486</v>
      </c>
      <c r="C24" s="32" t="s">
        <v>487</v>
      </c>
    </row>
    <row r="25" spans="2:3" ht="18" customHeight="1">
      <c r="B25" s="23" t="s">
        <v>488</v>
      </c>
      <c r="C25" s="49" t="str">
        <f>B25&amp;B26&amp;B27&amp;B28&amp;B29</f>
        <v>경기도안산시단원구원시동780-3</v>
      </c>
    </row>
    <row r="26" spans="2:3" ht="18" customHeight="1">
      <c r="B26" s="23" t="s">
        <v>489</v>
      </c>
      <c r="C26" s="49" t="str">
        <f>B25&amp;" "&amp;B26&amp;" "&amp;B27&amp;" "&amp;B28&amp;" "&amp;B29</f>
        <v>경기도 안산시 단원구 원시동 780-3</v>
      </c>
    </row>
    <row r="27" spans="2:3" ht="18" customHeight="1">
      <c r="B27" s="23" t="s">
        <v>490</v>
      </c>
      <c r="C27" s="49" t="str">
        <f>"경기도 "&amp;"안산시 "&amp;"단원구 "&amp;"원시동 "&amp;"780-3"</f>
        <v>경기도 안산시 단원구 원시동 780-3</v>
      </c>
    </row>
    <row r="28" ht="18" customHeight="1">
      <c r="B28" s="23" t="s">
        <v>491</v>
      </c>
    </row>
    <row r="29" ht="18" customHeight="1">
      <c r="B29" s="23" t="s">
        <v>492</v>
      </c>
    </row>
    <row r="30" spans="2:3" ht="18" customHeight="1">
      <c r="B30" s="23"/>
      <c r="C30" s="158" t="s">
        <v>692</v>
      </c>
    </row>
    <row r="31" spans="2:3" ht="18" customHeight="1">
      <c r="B31" s="23"/>
      <c r="C31" s="158" t="s">
        <v>693</v>
      </c>
    </row>
    <row r="32" spans="2:3" ht="18" customHeight="1">
      <c r="B32" s="23"/>
      <c r="C32" s="158" t="s">
        <v>694</v>
      </c>
    </row>
    <row r="33" ht="18" customHeight="1">
      <c r="B33" s="23"/>
    </row>
    <row r="34" spans="2:4" ht="18" customHeight="1">
      <c r="B34" s="50" t="s">
        <v>493</v>
      </c>
      <c r="C34" s="51"/>
      <c r="D34" s="52"/>
    </row>
    <row r="35" spans="2:4" ht="18" customHeight="1">
      <c r="B35" s="53" t="s">
        <v>494</v>
      </c>
      <c r="C35" s="54"/>
      <c r="D35" s="54"/>
    </row>
    <row r="36" spans="2:4" ht="18" customHeight="1">
      <c r="B36" s="55" t="s">
        <v>495</v>
      </c>
      <c r="C36" s="54"/>
      <c r="D36" s="54"/>
    </row>
    <row r="37" spans="2:4" ht="18" customHeight="1">
      <c r="B37" s="55" t="s">
        <v>496</v>
      </c>
      <c r="C37" s="54"/>
      <c r="D37" s="54"/>
    </row>
    <row r="38" spans="2:4" ht="18" customHeight="1">
      <c r="B38" s="55" t="s">
        <v>497</v>
      </c>
      <c r="C38" s="54"/>
      <c r="D38" s="54"/>
    </row>
    <row r="39" spans="2:4" ht="18" customHeight="1">
      <c r="B39" s="55"/>
      <c r="C39" s="54"/>
      <c r="D39" s="54"/>
    </row>
    <row r="40" spans="2:4" ht="18" customHeight="1">
      <c r="B40" s="56" t="s">
        <v>498</v>
      </c>
      <c r="C40" s="57"/>
      <c r="D40" s="57"/>
    </row>
    <row r="41" spans="2:4" ht="18" customHeight="1">
      <c r="B41" s="53" t="s">
        <v>499</v>
      </c>
      <c r="C41" s="54"/>
      <c r="D41" s="54"/>
    </row>
    <row r="42" spans="2:4" ht="18" customHeight="1">
      <c r="B42" s="55" t="s">
        <v>500</v>
      </c>
      <c r="C42" s="54"/>
      <c r="D42" s="54"/>
    </row>
    <row r="43" spans="2:4" ht="18" customHeight="1">
      <c r="B43" s="55" t="s">
        <v>501</v>
      </c>
      <c r="C43" s="54"/>
      <c r="D43" s="54"/>
    </row>
    <row r="45" spans="2:3" ht="18" customHeight="1">
      <c r="B45" s="58" t="s">
        <v>502</v>
      </c>
      <c r="C45" s="59" t="s">
        <v>456</v>
      </c>
    </row>
    <row r="46" spans="2:3" ht="18" customHeight="1">
      <c r="B46" s="60" t="s">
        <v>503</v>
      </c>
      <c r="C46" s="61" t="s">
        <v>457</v>
      </c>
    </row>
    <row r="47" spans="2:3" ht="18" customHeight="1">
      <c r="B47" s="60" t="s">
        <v>504</v>
      </c>
      <c r="C47" s="61" t="s">
        <v>458</v>
      </c>
    </row>
    <row r="48" spans="2:3" ht="18" customHeight="1">
      <c r="B48" s="60" t="s">
        <v>505</v>
      </c>
      <c r="C48" s="61" t="s">
        <v>459</v>
      </c>
    </row>
    <row r="49" spans="2:3" ht="18" customHeight="1">
      <c r="B49" s="60" t="s">
        <v>506</v>
      </c>
      <c r="C49" s="61" t="s">
        <v>460</v>
      </c>
    </row>
    <row r="50" spans="2:3" ht="18" customHeight="1">
      <c r="B50" s="60" t="s">
        <v>507</v>
      </c>
      <c r="C50" s="61" t="s">
        <v>461</v>
      </c>
    </row>
    <row r="51" spans="2:3" ht="18" customHeight="1">
      <c r="B51" s="60" t="s">
        <v>508</v>
      </c>
      <c r="C51" s="61" t="s">
        <v>462</v>
      </c>
    </row>
    <row r="52" ht="18" customHeight="1">
      <c r="B52" s="25"/>
    </row>
    <row r="53" spans="2:4" ht="18" customHeight="1">
      <c r="B53" s="56" t="s">
        <v>509</v>
      </c>
      <c r="C53" s="57"/>
      <c r="D53" s="57"/>
    </row>
    <row r="54" spans="2:4" ht="18" customHeight="1">
      <c r="B54" s="53" t="s">
        <v>510</v>
      </c>
      <c r="C54" s="54"/>
      <c r="D54" s="54"/>
    </row>
    <row r="55" spans="2:4" ht="18" customHeight="1">
      <c r="B55" s="55" t="s">
        <v>511</v>
      </c>
      <c r="C55" s="54"/>
      <c r="D55" s="54"/>
    </row>
    <row r="56" spans="2:4" ht="18" customHeight="1">
      <c r="B56" s="55" t="s">
        <v>512</v>
      </c>
      <c r="C56" s="54"/>
      <c r="D56" s="54"/>
    </row>
    <row r="57" spans="2:4" ht="18" customHeight="1">
      <c r="B57" s="62" t="s">
        <v>513</v>
      </c>
      <c r="C57" s="63" t="s">
        <v>695</v>
      </c>
      <c r="D57" s="54"/>
    </row>
    <row r="58" spans="2:4" ht="18" customHeight="1">
      <c r="B58" s="53"/>
      <c r="C58" s="54"/>
      <c r="D58" s="54"/>
    </row>
    <row r="59" spans="2:4" ht="18" customHeight="1">
      <c r="B59" s="53" t="s">
        <v>514</v>
      </c>
      <c r="C59" s="54"/>
      <c r="D59" s="54"/>
    </row>
    <row r="60" spans="2:4" ht="18" customHeight="1">
      <c r="B60" s="62" t="s">
        <v>515</v>
      </c>
      <c r="C60" s="63" t="s">
        <v>696</v>
      </c>
      <c r="D60" s="5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B2:E8"/>
  <sheetViews>
    <sheetView showGridLines="0" workbookViewId="0" topLeftCell="A1">
      <selection activeCell="A1" sqref="A1"/>
    </sheetView>
  </sheetViews>
  <sheetFormatPr defaultColWidth="8.88671875" defaultRowHeight="18" customHeight="1"/>
  <cols>
    <col min="1" max="1" width="2.5546875" style="32" customWidth="1"/>
    <col min="2" max="6" width="12.4453125" style="32" customWidth="1"/>
    <col min="7" max="16384" width="8.88671875" style="32" customWidth="1"/>
  </cols>
  <sheetData>
    <row r="2" spans="2:3" ht="33.75" customHeight="1">
      <c r="B2" s="221" t="s">
        <v>516</v>
      </c>
      <c r="C2" s="221"/>
    </row>
    <row r="3" ht="9.75" customHeight="1">
      <c r="B3" s="47"/>
    </row>
    <row r="4" spans="2:5" ht="29.25" customHeight="1">
      <c r="B4" s="64" t="s">
        <v>517</v>
      </c>
      <c r="C4" s="64" t="s">
        <v>518</v>
      </c>
      <c r="D4" s="65" t="s">
        <v>519</v>
      </c>
      <c r="E4" s="66" t="s">
        <v>520</v>
      </c>
    </row>
    <row r="5" spans="2:5" ht="29.25" customHeight="1">
      <c r="B5" s="64" t="b">
        <v>1</v>
      </c>
      <c r="C5" s="64" t="b">
        <v>1</v>
      </c>
      <c r="D5" s="65" t="b">
        <v>1</v>
      </c>
      <c r="E5" s="66" t="b">
        <v>1</v>
      </c>
    </row>
    <row r="6" spans="2:5" ht="29.25" customHeight="1">
      <c r="B6" s="64" t="b">
        <v>1</v>
      </c>
      <c r="C6" s="64" t="b">
        <v>0</v>
      </c>
      <c r="D6" s="65" t="b">
        <v>1</v>
      </c>
      <c r="E6" s="66" t="b">
        <v>0</v>
      </c>
    </row>
    <row r="7" spans="2:5" ht="29.25" customHeight="1">
      <c r="B7" s="64" t="b">
        <v>0</v>
      </c>
      <c r="C7" s="64" t="b">
        <v>1</v>
      </c>
      <c r="D7" s="65" t="b">
        <v>1</v>
      </c>
      <c r="E7" s="66" t="b">
        <v>0</v>
      </c>
    </row>
    <row r="8" spans="2:5" ht="29.25" customHeight="1">
      <c r="B8" s="64" t="b">
        <v>0</v>
      </c>
      <c r="C8" s="64" t="b">
        <v>0</v>
      </c>
      <c r="D8" s="65" t="b">
        <v>0</v>
      </c>
      <c r="E8" s="66" t="b">
        <v>0</v>
      </c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selection activeCell="A1" sqref="A1"/>
    </sheetView>
  </sheetViews>
  <sheetFormatPr defaultColWidth="8.88671875" defaultRowHeight="15.75" customHeight="1"/>
  <cols>
    <col min="1" max="1" width="4.99609375" style="5" customWidth="1"/>
    <col min="2" max="2" width="14.77734375" style="1" customWidth="1"/>
    <col min="3" max="3" width="76.77734375" style="1" customWidth="1"/>
    <col min="4" max="16384" width="8.88671875" style="1" customWidth="1"/>
  </cols>
  <sheetData>
    <row r="1" s="2" customFormat="1" ht="15.75" customHeight="1">
      <c r="A1" s="4"/>
    </row>
    <row r="2" ht="15.75" customHeight="1">
      <c r="B2" s="3" t="s">
        <v>128</v>
      </c>
    </row>
    <row r="3" spans="1:3" s="2" customFormat="1" ht="15.75" customHeight="1">
      <c r="A3" s="4"/>
      <c r="B3" s="107" t="s">
        <v>129</v>
      </c>
      <c r="C3" s="107" t="s">
        <v>130</v>
      </c>
    </row>
    <row r="4" spans="1:3" s="2" customFormat="1" ht="15.75" customHeight="1">
      <c r="A4" s="4"/>
      <c r="B4" s="107" t="s">
        <v>146</v>
      </c>
      <c r="C4" s="107" t="s">
        <v>147</v>
      </c>
    </row>
    <row r="5" spans="1:3" s="2" customFormat="1" ht="15.75" customHeight="1">
      <c r="A5" s="4"/>
      <c r="B5" s="107" t="s">
        <v>142</v>
      </c>
      <c r="C5" s="107" t="s">
        <v>143</v>
      </c>
    </row>
    <row r="6" spans="1:3" s="2" customFormat="1" ht="15.75" customHeight="1">
      <c r="A6" s="4"/>
      <c r="B6" s="107" t="s">
        <v>133</v>
      </c>
      <c r="C6" s="107" t="s">
        <v>134</v>
      </c>
    </row>
    <row r="7" spans="1:3" s="2" customFormat="1" ht="15.75" customHeight="1">
      <c r="A7" s="4"/>
      <c r="B7" s="107" t="s">
        <v>144</v>
      </c>
      <c r="C7" s="107" t="s">
        <v>145</v>
      </c>
    </row>
    <row r="8" spans="1:3" s="2" customFormat="1" ht="15.75" customHeight="1">
      <c r="A8" s="4"/>
      <c r="B8" s="107" t="s">
        <v>131</v>
      </c>
      <c r="C8" s="107" t="s">
        <v>132</v>
      </c>
    </row>
    <row r="9" spans="1:3" s="2" customFormat="1" ht="15.75" customHeight="1">
      <c r="A9" s="4"/>
      <c r="B9" s="107" t="s">
        <v>135</v>
      </c>
      <c r="C9" s="107" t="s">
        <v>136</v>
      </c>
    </row>
    <row r="10" spans="1:3" s="2" customFormat="1" ht="15.75" customHeight="1">
      <c r="A10" s="4"/>
      <c r="B10" s="107" t="s">
        <v>137</v>
      </c>
      <c r="C10" s="107" t="s">
        <v>141</v>
      </c>
    </row>
    <row r="13" ht="15.75" customHeight="1">
      <c r="B13" s="3" t="s">
        <v>148</v>
      </c>
    </row>
    <row r="14" spans="1:3" s="2" customFormat="1" ht="15.75" customHeight="1">
      <c r="A14" s="4"/>
      <c r="B14" s="107" t="s">
        <v>149</v>
      </c>
      <c r="C14" s="107" t="s">
        <v>150</v>
      </c>
    </row>
    <row r="15" spans="1:3" s="2" customFormat="1" ht="15.75" customHeight="1">
      <c r="A15" s="4"/>
      <c r="B15" s="107" t="s">
        <v>151</v>
      </c>
      <c r="C15" s="107" t="s">
        <v>152</v>
      </c>
    </row>
    <row r="16" spans="1:3" s="2" customFormat="1" ht="15.75" customHeight="1">
      <c r="A16" s="4"/>
      <c r="B16" s="107" t="s">
        <v>153</v>
      </c>
      <c r="C16" s="107" t="s">
        <v>154</v>
      </c>
    </row>
    <row r="17" spans="1:3" s="2" customFormat="1" ht="15.75" customHeight="1">
      <c r="A17" s="4"/>
      <c r="B17" s="107" t="s">
        <v>155</v>
      </c>
      <c r="C17" s="107" t="s">
        <v>156</v>
      </c>
    </row>
    <row r="18" spans="1:3" s="2" customFormat="1" ht="15.75" customHeight="1">
      <c r="A18" s="4"/>
      <c r="B18" s="107" t="s">
        <v>157</v>
      </c>
      <c r="C18" s="107" t="s">
        <v>158</v>
      </c>
    </row>
    <row r="19" spans="1:3" s="2" customFormat="1" ht="15.75" customHeight="1">
      <c r="A19" s="4"/>
      <c r="B19" s="107" t="s">
        <v>159</v>
      </c>
      <c r="C19" s="107" t="s">
        <v>160</v>
      </c>
    </row>
    <row r="20" spans="1:3" s="2" customFormat="1" ht="15.75" customHeight="1">
      <c r="A20" s="4"/>
      <c r="B20" s="107" t="s">
        <v>161</v>
      </c>
      <c r="C20" s="107" t="s">
        <v>162</v>
      </c>
    </row>
    <row r="21" spans="1:3" s="2" customFormat="1" ht="15.75" customHeight="1">
      <c r="A21" s="4"/>
      <c r="B21" s="107" t="s">
        <v>163</v>
      </c>
      <c r="C21" s="107" t="s">
        <v>164</v>
      </c>
    </row>
    <row r="22" spans="1:3" s="2" customFormat="1" ht="15.75" customHeight="1">
      <c r="A22" s="4"/>
      <c r="B22" s="107" t="s">
        <v>165</v>
      </c>
      <c r="C22" s="107" t="s">
        <v>166</v>
      </c>
    </row>
    <row r="23" ht="15.75" customHeight="1">
      <c r="C23" s="6"/>
    </row>
    <row r="24" ht="15.75" customHeight="1">
      <c r="B24" s="3" t="s">
        <v>167</v>
      </c>
    </row>
    <row r="25" spans="1:3" s="2" customFormat="1" ht="15.75" customHeight="1">
      <c r="A25" s="4"/>
      <c r="B25" s="107" t="s">
        <v>168</v>
      </c>
      <c r="C25" s="108" t="s">
        <v>437</v>
      </c>
    </row>
    <row r="26" spans="1:3" s="2" customFormat="1" ht="15.75" customHeight="1">
      <c r="A26" s="4"/>
      <c r="B26" s="107" t="s">
        <v>169</v>
      </c>
      <c r="C26" s="107" t="s">
        <v>170</v>
      </c>
    </row>
    <row r="27" spans="1:3" s="2" customFormat="1" ht="15.75" customHeight="1">
      <c r="A27" s="4"/>
      <c r="B27" s="107" t="s">
        <v>171</v>
      </c>
      <c r="C27" s="107" t="s">
        <v>172</v>
      </c>
    </row>
    <row r="28" spans="1:3" s="2" customFormat="1" ht="15.75" customHeight="1">
      <c r="A28" s="4"/>
      <c r="B28" s="107" t="s">
        <v>369</v>
      </c>
      <c r="C28" s="107" t="s">
        <v>370</v>
      </c>
    </row>
    <row r="30" ht="15.75" customHeight="1">
      <c r="B30" s="3" t="s">
        <v>173</v>
      </c>
    </row>
    <row r="31" spans="1:3" s="2" customFormat="1" ht="15.75" customHeight="1">
      <c r="A31" s="4"/>
      <c r="B31" s="107" t="s">
        <v>174</v>
      </c>
      <c r="C31" s="107" t="s">
        <v>175</v>
      </c>
    </row>
    <row r="32" spans="1:3" s="2" customFormat="1" ht="15.75" customHeight="1">
      <c r="A32" s="4"/>
      <c r="B32" s="107" t="s">
        <v>176</v>
      </c>
      <c r="C32" s="107" t="s">
        <v>177</v>
      </c>
    </row>
    <row r="33" spans="1:3" s="2" customFormat="1" ht="15.75" customHeight="1">
      <c r="A33" s="4"/>
      <c r="B33" s="107" t="s">
        <v>178</v>
      </c>
      <c r="C33" s="107" t="s">
        <v>179</v>
      </c>
    </row>
    <row r="34" spans="1:3" s="2" customFormat="1" ht="15.75" customHeight="1">
      <c r="A34" s="4"/>
      <c r="B34" s="107" t="s">
        <v>180</v>
      </c>
      <c r="C34" s="107" t="s">
        <v>181</v>
      </c>
    </row>
    <row r="35" spans="1:3" s="2" customFormat="1" ht="15.75" customHeight="1">
      <c r="A35" s="4"/>
      <c r="B35" s="107" t="s">
        <v>186</v>
      </c>
      <c r="C35" s="107" t="s">
        <v>187</v>
      </c>
    </row>
    <row r="36" spans="1:3" s="2" customFormat="1" ht="15.75" customHeight="1">
      <c r="A36" s="4"/>
      <c r="B36" s="107" t="s">
        <v>184</v>
      </c>
      <c r="C36" s="107" t="s">
        <v>185</v>
      </c>
    </row>
    <row r="37" spans="1:3" s="2" customFormat="1" ht="15.75" customHeight="1">
      <c r="A37" s="4"/>
      <c r="B37" s="107" t="s">
        <v>182</v>
      </c>
      <c r="C37" s="107" t="s">
        <v>183</v>
      </c>
    </row>
    <row r="39" spans="2:3" ht="15.75" customHeight="1">
      <c r="B39" s="3" t="s">
        <v>188</v>
      </c>
      <c r="C39" s="1">
        <f>MATCH(B45,B40:B45,0)</f>
        <v>6</v>
      </c>
    </row>
    <row r="40" spans="1:3" s="2" customFormat="1" ht="15.75" customHeight="1">
      <c r="A40" s="4"/>
      <c r="B40" s="107" t="s">
        <v>189</v>
      </c>
      <c r="C40" s="107" t="s">
        <v>190</v>
      </c>
    </row>
    <row r="41" spans="1:3" s="2" customFormat="1" ht="15.75" customHeight="1">
      <c r="A41" s="4"/>
      <c r="B41" s="107" t="s">
        <v>197</v>
      </c>
      <c r="C41" s="107" t="s">
        <v>198</v>
      </c>
    </row>
    <row r="42" spans="1:3" s="2" customFormat="1" ht="15.75" customHeight="1">
      <c r="A42" s="4"/>
      <c r="B42" s="107" t="s">
        <v>191</v>
      </c>
      <c r="C42" s="107" t="s">
        <v>192</v>
      </c>
    </row>
    <row r="43" spans="1:3" s="2" customFormat="1" ht="15.75" customHeight="1">
      <c r="A43" s="4"/>
      <c r="B43" s="107" t="s">
        <v>199</v>
      </c>
      <c r="C43" s="107" t="s">
        <v>200</v>
      </c>
    </row>
    <row r="44" spans="1:3" s="2" customFormat="1" ht="15.75" customHeight="1">
      <c r="A44" s="4"/>
      <c r="B44" s="107" t="s">
        <v>195</v>
      </c>
      <c r="C44" s="107" t="s">
        <v>196</v>
      </c>
    </row>
    <row r="45" spans="1:3" s="2" customFormat="1" ht="15.75" customHeight="1">
      <c r="A45" s="4"/>
      <c r="B45" s="107" t="s">
        <v>193</v>
      </c>
      <c r="C45" s="107" t="s">
        <v>194</v>
      </c>
    </row>
    <row r="47" ht="15.75" customHeight="1">
      <c r="B47" s="3" t="s">
        <v>201</v>
      </c>
    </row>
    <row r="48" spans="2:3" ht="15.75" customHeight="1">
      <c r="B48" s="107" t="s">
        <v>202</v>
      </c>
      <c r="C48" s="107" t="s">
        <v>203</v>
      </c>
    </row>
    <row r="49" spans="2:3" ht="15.75" customHeight="1">
      <c r="B49" s="107" t="s">
        <v>208</v>
      </c>
      <c r="C49" s="107" t="s">
        <v>209</v>
      </c>
    </row>
    <row r="50" spans="2:3" ht="15.75" customHeight="1">
      <c r="B50" s="107" t="s">
        <v>212</v>
      </c>
      <c r="C50" s="107" t="s">
        <v>213</v>
      </c>
    </row>
    <row r="51" spans="2:3" ht="15.75" customHeight="1">
      <c r="B51" s="107" t="s">
        <v>214</v>
      </c>
      <c r="C51" s="107" t="s">
        <v>215</v>
      </c>
    </row>
    <row r="52" spans="2:3" ht="15.75" customHeight="1">
      <c r="B52" s="107" t="s">
        <v>216</v>
      </c>
      <c r="C52" s="107" t="s">
        <v>217</v>
      </c>
    </row>
    <row r="53" spans="2:3" ht="15.75" customHeight="1">
      <c r="B53" s="107" t="s">
        <v>218</v>
      </c>
      <c r="C53" s="107" t="s">
        <v>219</v>
      </c>
    </row>
    <row r="54" spans="2:3" ht="15.75" customHeight="1">
      <c r="B54" s="107" t="s">
        <v>206</v>
      </c>
      <c r="C54" s="107" t="s">
        <v>207</v>
      </c>
    </row>
    <row r="55" spans="2:3" ht="15.75" customHeight="1">
      <c r="B55" s="107" t="s">
        <v>222</v>
      </c>
      <c r="C55" s="107" t="s">
        <v>223</v>
      </c>
    </row>
    <row r="56" spans="2:3" ht="15.75" customHeight="1">
      <c r="B56" s="107" t="s">
        <v>204</v>
      </c>
      <c r="C56" s="107" t="s">
        <v>205</v>
      </c>
    </row>
    <row r="57" spans="2:3" ht="15.75" customHeight="1">
      <c r="B57" s="107" t="s">
        <v>220</v>
      </c>
      <c r="C57" s="107" t="s">
        <v>221</v>
      </c>
    </row>
    <row r="58" spans="2:3" ht="15.75" customHeight="1">
      <c r="B58" s="107" t="s">
        <v>210</v>
      </c>
      <c r="C58" s="107" t="s">
        <v>211</v>
      </c>
    </row>
    <row r="59" spans="2:3" ht="15.75" customHeight="1">
      <c r="B59" s="107" t="s">
        <v>224</v>
      </c>
      <c r="C59" s="107" t="s">
        <v>225</v>
      </c>
    </row>
    <row r="62" ht="15.75" customHeight="1">
      <c r="B62" s="3" t="s">
        <v>226</v>
      </c>
    </row>
    <row r="63" spans="2:3" ht="15.75" customHeight="1">
      <c r="B63" s="107" t="s">
        <v>227</v>
      </c>
      <c r="C63" s="107" t="s">
        <v>228</v>
      </c>
    </row>
    <row r="64" spans="2:3" ht="15.75" customHeight="1">
      <c r="B64" s="107" t="s">
        <v>229</v>
      </c>
      <c r="C64" s="107" t="s">
        <v>230</v>
      </c>
    </row>
    <row r="65" spans="2:3" ht="15.75" customHeight="1">
      <c r="B65" s="107" t="s">
        <v>231</v>
      </c>
      <c r="C65" s="107" t="s">
        <v>232</v>
      </c>
    </row>
    <row r="66" spans="2:3" ht="15.75" customHeight="1">
      <c r="B66" s="107" t="s">
        <v>235</v>
      </c>
      <c r="C66" s="107" t="s">
        <v>236</v>
      </c>
    </row>
    <row r="67" spans="2:3" ht="15.75" customHeight="1">
      <c r="B67" s="107" t="s">
        <v>237</v>
      </c>
      <c r="C67" s="107" t="s">
        <v>238</v>
      </c>
    </row>
    <row r="68" spans="2:3" ht="15.75" customHeight="1">
      <c r="B68" s="107" t="s">
        <v>233</v>
      </c>
      <c r="C68" s="107" t="s">
        <v>234</v>
      </c>
    </row>
    <row r="69" spans="2:3" ht="15.75" customHeight="1">
      <c r="B69" s="107" t="s">
        <v>241</v>
      </c>
      <c r="C69" s="107" t="s">
        <v>242</v>
      </c>
    </row>
    <row r="70" spans="2:3" ht="15.75" customHeight="1">
      <c r="B70" s="107" t="s">
        <v>239</v>
      </c>
      <c r="C70" s="107" t="s">
        <v>240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1:F112"/>
  <sheetViews>
    <sheetView workbookViewId="0" topLeftCell="A1">
      <selection activeCell="A1" sqref="A1"/>
    </sheetView>
  </sheetViews>
  <sheetFormatPr defaultColWidth="8.88671875" defaultRowHeight="13.5" outlineLevelRow="1"/>
  <cols>
    <col min="1" max="1" width="6.21484375" style="8" customWidth="1"/>
    <col min="2" max="2" width="40.3359375" style="9" customWidth="1"/>
    <col min="3" max="3" width="3.4453125" style="21" customWidth="1"/>
    <col min="4" max="4" width="39.6640625" style="142" customWidth="1"/>
    <col min="5" max="6" width="8.88671875" style="38" customWidth="1"/>
    <col min="7" max="16384" width="8.88671875" style="8" customWidth="1"/>
  </cols>
  <sheetData>
    <row r="1" spans="2:3" ht="24" customHeight="1">
      <c r="B1" s="116" t="s">
        <v>250</v>
      </c>
      <c r="C1" s="20"/>
    </row>
    <row r="2" ht="15" customHeight="1"/>
    <row r="3" ht="17.25" customHeight="1"/>
    <row r="4" spans="2:6" s="10" customFormat="1" ht="17.25" customHeight="1">
      <c r="B4" s="15" t="s">
        <v>355</v>
      </c>
      <c r="C4" s="22"/>
      <c r="D4" s="161"/>
      <c r="E4" s="39"/>
      <c r="F4" s="39"/>
    </row>
    <row r="5" spans="2:6" s="10" customFormat="1" ht="17.25" customHeight="1" hidden="1" outlineLevel="1">
      <c r="B5" s="11" t="s">
        <v>263</v>
      </c>
      <c r="C5" s="23"/>
      <c r="D5" s="161"/>
      <c r="E5" s="39"/>
      <c r="F5" s="39"/>
    </row>
    <row r="6" spans="2:6" s="10" customFormat="1" ht="17.25" customHeight="1" hidden="1" outlineLevel="1">
      <c r="B6" s="16" t="s">
        <v>251</v>
      </c>
      <c r="C6" s="24"/>
      <c r="D6" s="161"/>
      <c r="E6" s="39"/>
      <c r="F6" s="39"/>
    </row>
    <row r="7" spans="2:6" s="10" customFormat="1" ht="17.25" customHeight="1" hidden="1" outlineLevel="1">
      <c r="B7" s="11"/>
      <c r="C7" s="23"/>
      <c r="D7" s="161"/>
      <c r="E7" s="39"/>
      <c r="F7" s="39"/>
    </row>
    <row r="8" spans="2:6" s="10" customFormat="1" ht="17.25" customHeight="1" hidden="1" outlineLevel="1">
      <c r="B8" s="13" t="s">
        <v>253</v>
      </c>
      <c r="C8" s="25"/>
      <c r="D8" s="161"/>
      <c r="E8" s="39"/>
      <c r="F8" s="39"/>
    </row>
    <row r="9" spans="2:6" s="10" customFormat="1" ht="17.25" customHeight="1" hidden="1" outlineLevel="1">
      <c r="B9" s="111" t="s">
        <v>245</v>
      </c>
      <c r="C9" s="23"/>
      <c r="D9" s="162">
        <f>FIND("@",B9,1)</f>
        <v>12</v>
      </c>
      <c r="E9" s="39"/>
      <c r="F9" s="39"/>
    </row>
    <row r="10" spans="2:6" s="10" customFormat="1" ht="17.25" customHeight="1" hidden="1" outlineLevel="1">
      <c r="B10" s="13" t="s">
        <v>252</v>
      </c>
      <c r="C10" s="25"/>
      <c r="D10" s="161"/>
      <c r="E10" s="39"/>
      <c r="F10" s="39"/>
    </row>
    <row r="11" spans="2:4" ht="17.25" customHeight="1" hidden="1" outlineLevel="1">
      <c r="B11" s="111" t="s">
        <v>245</v>
      </c>
      <c r="C11" s="23"/>
      <c r="D11" s="162">
        <f>FIND("&lt;",B11,1)</f>
        <v>6</v>
      </c>
    </row>
    <row r="12" ht="17.25" customHeight="1" hidden="1" outlineLevel="1"/>
    <row r="13" spans="2:6" s="10" customFormat="1" ht="17.25" customHeight="1" hidden="1" outlineLevel="1">
      <c r="B13" s="11"/>
      <c r="C13" s="23"/>
      <c r="D13" s="161"/>
      <c r="E13" s="39"/>
      <c r="F13" s="39"/>
    </row>
    <row r="14" spans="2:6" s="10" customFormat="1" ht="17.25" customHeight="1" collapsed="1">
      <c r="B14" s="14" t="s">
        <v>356</v>
      </c>
      <c r="C14" s="26"/>
      <c r="D14" s="161"/>
      <c r="E14" s="39"/>
      <c r="F14" s="39"/>
    </row>
    <row r="15" spans="2:6" s="10" customFormat="1" ht="17.25" customHeight="1" hidden="1" outlineLevel="1">
      <c r="B15" s="13" t="s">
        <v>264</v>
      </c>
      <c r="C15" s="25"/>
      <c r="D15" s="161"/>
      <c r="E15" s="39"/>
      <c r="F15" s="39"/>
    </row>
    <row r="16" spans="2:6" s="10" customFormat="1" ht="17.25" customHeight="1" hidden="1" outlineLevel="1">
      <c r="B16" s="16" t="s">
        <v>265</v>
      </c>
      <c r="C16" s="24"/>
      <c r="D16" s="161"/>
      <c r="E16" s="39"/>
      <c r="F16" s="39"/>
    </row>
    <row r="17" spans="2:6" s="10" customFormat="1" ht="17.25" customHeight="1" hidden="1" outlineLevel="1">
      <c r="B17" s="16"/>
      <c r="C17" s="24"/>
      <c r="D17" s="161"/>
      <c r="E17" s="39"/>
      <c r="F17" s="39"/>
    </row>
    <row r="18" spans="2:6" s="10" customFormat="1" ht="17.25" customHeight="1" hidden="1" outlineLevel="1">
      <c r="B18" s="13" t="s">
        <v>266</v>
      </c>
      <c r="C18" s="25"/>
      <c r="D18" s="161"/>
      <c r="E18" s="39"/>
      <c r="F18" s="39"/>
    </row>
    <row r="19" spans="2:6" s="10" customFormat="1" ht="17.25" customHeight="1" hidden="1" outlineLevel="1">
      <c r="B19" s="110" t="s">
        <v>245</v>
      </c>
      <c r="C19" s="25"/>
      <c r="D19" s="162" t="str">
        <f>LEFT(B19,3)</f>
        <v>이동진</v>
      </c>
      <c r="E19" s="39"/>
      <c r="F19" s="39"/>
    </row>
    <row r="20" spans="2:6" s="10" customFormat="1" ht="17.25" customHeight="1" hidden="1" outlineLevel="1">
      <c r="B20" s="110" t="s">
        <v>246</v>
      </c>
      <c r="C20" s="25"/>
      <c r="D20" s="162" t="str">
        <f>LEFT(B20,3)</f>
        <v>김희종</v>
      </c>
      <c r="E20" s="39"/>
      <c r="F20" s="39"/>
    </row>
    <row r="21" spans="2:6" s="10" customFormat="1" ht="17.25" customHeight="1" hidden="1" outlineLevel="1">
      <c r="B21" s="11"/>
      <c r="C21" s="23"/>
      <c r="D21" s="161"/>
      <c r="E21" s="39"/>
      <c r="F21" s="39"/>
    </row>
    <row r="22" spans="2:6" s="10" customFormat="1" ht="17.25" customHeight="1" hidden="1" outlineLevel="1">
      <c r="B22" s="11"/>
      <c r="C22" s="23"/>
      <c r="D22" s="161"/>
      <c r="E22" s="39"/>
      <c r="F22" s="39"/>
    </row>
    <row r="23" spans="2:6" s="10" customFormat="1" ht="17.25" customHeight="1" collapsed="1">
      <c r="B23" s="14" t="s">
        <v>357</v>
      </c>
      <c r="C23" s="26"/>
      <c r="D23" s="161"/>
      <c r="E23" s="39"/>
      <c r="F23" s="39"/>
    </row>
    <row r="24" spans="2:6" s="10" customFormat="1" ht="17.25" customHeight="1" hidden="1" outlineLevel="1">
      <c r="B24" s="13" t="s">
        <v>257</v>
      </c>
      <c r="C24" s="25"/>
      <c r="D24" s="161"/>
      <c r="E24" s="39"/>
      <c r="F24" s="39"/>
    </row>
    <row r="25" spans="2:6" s="10" customFormat="1" ht="17.25" customHeight="1" hidden="1" outlineLevel="1">
      <c r="B25" s="16" t="s">
        <v>267</v>
      </c>
      <c r="C25" s="24"/>
      <c r="D25" s="161"/>
      <c r="E25" s="39"/>
      <c r="F25" s="39"/>
    </row>
    <row r="26" spans="2:6" s="10" customFormat="1" ht="17.25" customHeight="1" hidden="1" outlineLevel="1">
      <c r="B26" s="11"/>
      <c r="C26" s="23"/>
      <c r="D26" s="161"/>
      <c r="E26" s="39"/>
      <c r="F26" s="39"/>
    </row>
    <row r="27" spans="2:6" s="10" customFormat="1" ht="17.25" customHeight="1" hidden="1" outlineLevel="1">
      <c r="B27" s="13" t="s">
        <v>268</v>
      </c>
      <c r="C27" s="25"/>
      <c r="D27" s="161"/>
      <c r="E27" s="39"/>
      <c r="F27" s="39"/>
    </row>
    <row r="28" spans="2:6" s="10" customFormat="1" ht="17.25" customHeight="1" hidden="1" outlineLevel="1">
      <c r="B28" s="110" t="s">
        <v>247</v>
      </c>
      <c r="C28" s="25"/>
      <c r="D28" s="162">
        <f>LEN(B28)</f>
        <v>29</v>
      </c>
      <c r="E28" s="39"/>
      <c r="F28" s="39"/>
    </row>
    <row r="29" spans="2:6" s="10" customFormat="1" ht="17.25" customHeight="1" hidden="1" outlineLevel="1">
      <c r="B29" s="110" t="s">
        <v>248</v>
      </c>
      <c r="C29" s="25"/>
      <c r="D29" s="162">
        <f>LEN(B29)</f>
        <v>36</v>
      </c>
      <c r="E29" s="39"/>
      <c r="F29" s="39"/>
    </row>
    <row r="30" spans="2:6" s="10" customFormat="1" ht="17.25" customHeight="1" hidden="1" outlineLevel="1">
      <c r="B30" s="11"/>
      <c r="C30" s="23"/>
      <c r="D30" s="161"/>
      <c r="E30" s="39"/>
      <c r="F30" s="39"/>
    </row>
    <row r="31" spans="2:6" s="10" customFormat="1" ht="17.25" customHeight="1" hidden="1" outlineLevel="1">
      <c r="B31" s="11"/>
      <c r="C31" s="23"/>
      <c r="D31" s="161"/>
      <c r="E31" s="39"/>
      <c r="F31" s="39"/>
    </row>
    <row r="32" spans="2:6" s="10" customFormat="1" ht="17.25" customHeight="1" collapsed="1">
      <c r="B32" s="14" t="s">
        <v>358</v>
      </c>
      <c r="C32" s="26"/>
      <c r="D32" s="161"/>
      <c r="E32" s="39"/>
      <c r="F32" s="39"/>
    </row>
    <row r="33" spans="2:6" s="10" customFormat="1" ht="17.25" customHeight="1" hidden="1" outlineLevel="1">
      <c r="B33" s="12" t="s">
        <v>258</v>
      </c>
      <c r="C33" s="27"/>
      <c r="D33" s="161"/>
      <c r="E33" s="39"/>
      <c r="F33" s="39"/>
    </row>
    <row r="34" spans="2:6" s="10" customFormat="1" ht="17.25" customHeight="1" hidden="1" outlineLevel="1">
      <c r="B34" s="16" t="s">
        <v>260</v>
      </c>
      <c r="C34" s="24"/>
      <c r="D34" s="161"/>
      <c r="E34" s="39"/>
      <c r="F34" s="39"/>
    </row>
    <row r="35" spans="2:6" s="10" customFormat="1" ht="17.25" customHeight="1" hidden="1" outlineLevel="1">
      <c r="B35" s="16"/>
      <c r="C35" s="24"/>
      <c r="D35" s="161"/>
      <c r="E35" s="39"/>
      <c r="F35" s="39"/>
    </row>
    <row r="36" spans="2:6" s="10" customFormat="1" ht="17.25" customHeight="1" hidden="1" outlineLevel="1">
      <c r="B36" s="13" t="s">
        <v>269</v>
      </c>
      <c r="C36" s="25"/>
      <c r="D36" s="161"/>
      <c r="E36" s="39"/>
      <c r="F36" s="39"/>
    </row>
    <row r="37" spans="2:6" s="10" customFormat="1" ht="17.25" customHeight="1" hidden="1" outlineLevel="1">
      <c r="B37" s="110" t="s">
        <v>270</v>
      </c>
      <c r="C37" s="25"/>
      <c r="D37" s="162" t="str">
        <f>LOWER(B37)</f>
        <v>유평호  &lt;pyungho.ryu@trw.com&gt;</v>
      </c>
      <c r="E37" s="39"/>
      <c r="F37" s="39"/>
    </row>
    <row r="38" spans="2:6" s="10" customFormat="1" ht="17.25" customHeight="1" hidden="1" outlineLevel="1">
      <c r="B38" s="12"/>
      <c r="C38" s="27"/>
      <c r="D38" s="161"/>
      <c r="E38" s="39"/>
      <c r="F38" s="39"/>
    </row>
    <row r="39" spans="2:6" s="10" customFormat="1" ht="17.25" customHeight="1" hidden="1" outlineLevel="1">
      <c r="B39" s="17"/>
      <c r="C39" s="28"/>
      <c r="D39" s="161"/>
      <c r="E39" s="39"/>
      <c r="F39" s="39"/>
    </row>
    <row r="40" spans="2:6" s="10" customFormat="1" ht="17.25" customHeight="1" collapsed="1">
      <c r="B40" s="14" t="s">
        <v>359</v>
      </c>
      <c r="C40" s="26"/>
      <c r="D40" s="161"/>
      <c r="E40" s="39"/>
      <c r="F40" s="39"/>
    </row>
    <row r="41" spans="2:6" s="10" customFormat="1" ht="17.25" customHeight="1" hidden="1" outlineLevel="1">
      <c r="B41" s="13" t="s">
        <v>271</v>
      </c>
      <c r="C41" s="25"/>
      <c r="D41" s="161"/>
      <c r="E41" s="39"/>
      <c r="F41" s="39"/>
    </row>
    <row r="42" spans="2:6" s="10" customFormat="1" ht="17.25" customHeight="1" hidden="1" outlineLevel="1">
      <c r="B42" s="16" t="s">
        <v>272</v>
      </c>
      <c r="C42" s="24"/>
      <c r="D42" s="161"/>
      <c r="E42" s="39"/>
      <c r="F42" s="39"/>
    </row>
    <row r="43" spans="2:6" s="10" customFormat="1" ht="17.25" customHeight="1" hidden="1" outlineLevel="1">
      <c r="B43" s="12"/>
      <c r="C43" s="27"/>
      <c r="D43" s="161"/>
      <c r="E43" s="39"/>
      <c r="F43" s="39"/>
    </row>
    <row r="44" spans="2:6" s="10" customFormat="1" ht="17.25" customHeight="1" hidden="1" outlineLevel="1">
      <c r="B44" s="13" t="s">
        <v>273</v>
      </c>
      <c r="C44" s="25"/>
      <c r="D44" s="161"/>
      <c r="E44" s="39"/>
      <c r="F44" s="39"/>
    </row>
    <row r="45" spans="2:6" s="10" customFormat="1" ht="17.25" customHeight="1" hidden="1" outlineLevel="1">
      <c r="B45" s="111" t="s">
        <v>254</v>
      </c>
      <c r="C45" s="21"/>
      <c r="D45" s="162" t="str">
        <f>MID(B45,9,3)</f>
        <v>이준호</v>
      </c>
      <c r="E45" s="40"/>
      <c r="F45" s="39"/>
    </row>
    <row r="46" spans="2:6" s="10" customFormat="1" ht="17.25" customHeight="1" hidden="1" outlineLevel="1">
      <c r="B46" s="111" t="s">
        <v>255</v>
      </c>
      <c r="C46" s="21"/>
      <c r="D46" s="162" t="str">
        <f>MID(B46,9,3)</f>
        <v>박은정</v>
      </c>
      <c r="E46" s="40"/>
      <c r="F46" s="39"/>
    </row>
    <row r="47" spans="2:6" s="10" customFormat="1" ht="17.25" customHeight="1" hidden="1" outlineLevel="1">
      <c r="B47" s="111" t="s">
        <v>256</v>
      </c>
      <c r="C47" s="21"/>
      <c r="D47" s="162" t="str">
        <f>MID(B47,9,3)</f>
        <v>유평호</v>
      </c>
      <c r="E47" s="40"/>
      <c r="F47" s="39"/>
    </row>
    <row r="48" spans="2:6" s="10" customFormat="1" ht="17.25" customHeight="1" hidden="1" outlineLevel="1">
      <c r="B48" s="11"/>
      <c r="C48" s="23"/>
      <c r="D48" s="161"/>
      <c r="E48" s="39"/>
      <c r="F48" s="39"/>
    </row>
    <row r="49" spans="2:6" s="10" customFormat="1" ht="17.25" customHeight="1" hidden="1" outlineLevel="1">
      <c r="B49" s="11"/>
      <c r="C49" s="23"/>
      <c r="D49" s="161"/>
      <c r="E49" s="39"/>
      <c r="F49" s="39"/>
    </row>
    <row r="50" spans="2:6" s="10" customFormat="1" ht="17.25" customHeight="1" collapsed="1">
      <c r="B50" s="14" t="s">
        <v>360</v>
      </c>
      <c r="C50" s="26"/>
      <c r="D50" s="161"/>
      <c r="E50" s="39"/>
      <c r="F50" s="39"/>
    </row>
    <row r="51" spans="2:6" s="10" customFormat="1" ht="17.25" customHeight="1" hidden="1" outlineLevel="1">
      <c r="B51" s="13" t="s">
        <v>274</v>
      </c>
      <c r="C51" s="25"/>
      <c r="D51" s="161"/>
      <c r="E51" s="39"/>
      <c r="F51" s="39"/>
    </row>
    <row r="52" spans="2:6" s="10" customFormat="1" ht="17.25" customHeight="1" hidden="1" outlineLevel="1">
      <c r="B52" s="16" t="s">
        <v>275</v>
      </c>
      <c r="C52" s="24"/>
      <c r="D52" s="161"/>
      <c r="E52" s="39"/>
      <c r="F52" s="39"/>
    </row>
    <row r="53" spans="2:6" s="10" customFormat="1" ht="17.25" customHeight="1" hidden="1" outlineLevel="1">
      <c r="B53" s="11"/>
      <c r="C53" s="23"/>
      <c r="D53" s="161"/>
      <c r="E53" s="39"/>
      <c r="F53" s="39"/>
    </row>
    <row r="54" spans="2:3" ht="17.25" customHeight="1" hidden="1" outlineLevel="1">
      <c r="B54" s="13" t="s">
        <v>262</v>
      </c>
      <c r="C54" s="25"/>
    </row>
    <row r="55" spans="2:4" ht="17.25" customHeight="1" hidden="1" outlineLevel="1">
      <c r="B55" s="112" t="s">
        <v>276</v>
      </c>
      <c r="C55" s="29"/>
      <c r="D55" s="163" t="str">
        <f>REPT(B55,10)</f>
        <v>★★★★★★★★★★</v>
      </c>
    </row>
    <row r="56" spans="2:3" ht="17.25" customHeight="1" hidden="1" outlineLevel="1">
      <c r="B56" s="13" t="s">
        <v>277</v>
      </c>
      <c r="C56" s="25"/>
    </row>
    <row r="57" spans="2:4" ht="17.25" customHeight="1" hidden="1" outlineLevel="1">
      <c r="B57" s="111">
        <v>5000000</v>
      </c>
      <c r="D57" s="163" t="str">
        <f>REPT("▣",B57/1000000)</f>
        <v>▣▣▣▣▣</v>
      </c>
    </row>
    <row r="58" spans="2:4" ht="17.25" customHeight="1" hidden="1" outlineLevel="1">
      <c r="B58" s="111">
        <v>12000000</v>
      </c>
      <c r="D58" s="163" t="str">
        <f>REPT("▣",B58/1000000)</f>
        <v>▣▣▣▣▣▣▣▣▣▣▣▣</v>
      </c>
    </row>
    <row r="59" ht="17.25" customHeight="1" hidden="1" outlineLevel="1"/>
    <row r="60" ht="17.25" customHeight="1" hidden="1" outlineLevel="1"/>
    <row r="61" spans="2:3" ht="17.25" customHeight="1" collapsed="1">
      <c r="B61" s="14" t="s">
        <v>361</v>
      </c>
      <c r="C61" s="26"/>
    </row>
    <row r="62" spans="2:3" ht="17.25" customHeight="1" hidden="1" outlineLevel="1">
      <c r="B62" s="13" t="s">
        <v>278</v>
      </c>
      <c r="C62" s="25"/>
    </row>
    <row r="63" spans="2:3" ht="17.25" customHeight="1" hidden="1" outlineLevel="1">
      <c r="B63" s="16" t="s">
        <v>279</v>
      </c>
      <c r="C63" s="24"/>
    </row>
    <row r="64" ht="17.25" customHeight="1" hidden="1" outlineLevel="1"/>
    <row r="65" spans="2:3" ht="17.25" customHeight="1" hidden="1" outlineLevel="1">
      <c r="B65" s="13" t="s">
        <v>280</v>
      </c>
      <c r="C65" s="25"/>
    </row>
    <row r="66" spans="2:4" ht="17.25" customHeight="1" hidden="1" outlineLevel="1">
      <c r="B66" s="111" t="s">
        <v>254</v>
      </c>
      <c r="D66" s="162" t="str">
        <f>RIGHT(B66,14)</f>
        <v>740401-1******</v>
      </c>
    </row>
    <row r="67" spans="2:4" ht="17.25" customHeight="1" hidden="1" outlineLevel="1">
      <c r="B67" s="111" t="s">
        <v>255</v>
      </c>
      <c r="D67" s="162" t="str">
        <f>RIGHT(B67,14)</f>
        <v>821020-2******</v>
      </c>
    </row>
    <row r="68" spans="2:4" ht="17.25" customHeight="1" hidden="1" outlineLevel="1">
      <c r="B68" s="111" t="s">
        <v>256</v>
      </c>
      <c r="D68" s="162" t="str">
        <f>RIGHT(B68,14)</f>
        <v>650311-1******</v>
      </c>
    </row>
    <row r="69" ht="17.25" customHeight="1" hidden="1" outlineLevel="1"/>
    <row r="70" ht="17.25" customHeight="1" hidden="1" outlineLevel="1"/>
    <row r="71" spans="2:3" ht="17.25" customHeight="1" collapsed="1">
      <c r="B71" s="14" t="s">
        <v>362</v>
      </c>
      <c r="C71" s="26"/>
    </row>
    <row r="72" spans="2:3" ht="17.25" customHeight="1" hidden="1" outlineLevel="1">
      <c r="B72" s="13" t="s">
        <v>281</v>
      </c>
      <c r="C72" s="25"/>
    </row>
    <row r="73" spans="2:3" ht="17.25" customHeight="1" hidden="1" outlineLevel="1">
      <c r="B73" s="16" t="s">
        <v>430</v>
      </c>
      <c r="C73" s="25"/>
    </row>
    <row r="74" spans="2:3" ht="17.25" customHeight="1" hidden="1" outlineLevel="1">
      <c r="B74" s="16"/>
      <c r="C74" s="25"/>
    </row>
    <row r="75" spans="2:3" ht="17.25" customHeight="1" hidden="1" outlineLevel="1">
      <c r="B75" s="13" t="s">
        <v>282</v>
      </c>
      <c r="C75" s="25"/>
    </row>
    <row r="76" spans="2:3" ht="17.25" customHeight="1" hidden="1" outlineLevel="1">
      <c r="B76" s="13" t="s">
        <v>283</v>
      </c>
      <c r="C76" s="25"/>
    </row>
    <row r="77" spans="2:3" ht="17.25" customHeight="1" hidden="1" outlineLevel="1">
      <c r="B77" s="13" t="s">
        <v>284</v>
      </c>
      <c r="C77" s="25"/>
    </row>
    <row r="78" spans="2:3" ht="17.25" customHeight="1" hidden="1" outlineLevel="1">
      <c r="B78" s="13" t="s">
        <v>285</v>
      </c>
      <c r="C78" s="25"/>
    </row>
    <row r="79" spans="2:3" ht="17.25" customHeight="1" hidden="1" outlineLevel="1">
      <c r="B79" s="13"/>
      <c r="C79" s="25"/>
    </row>
    <row r="80" spans="2:3" ht="17.25" customHeight="1" hidden="1" outlineLevel="1">
      <c r="B80" s="13" t="s">
        <v>286</v>
      </c>
      <c r="C80" s="25"/>
    </row>
    <row r="81" spans="2:3" ht="17.25" customHeight="1" hidden="1" outlineLevel="1">
      <c r="B81" s="13" t="s">
        <v>287</v>
      </c>
      <c r="C81" s="25"/>
    </row>
    <row r="82" spans="2:3" ht="17.25" customHeight="1" hidden="1" outlineLevel="1">
      <c r="B82" s="13" t="s">
        <v>288</v>
      </c>
      <c r="C82" s="25"/>
    </row>
    <row r="83" spans="2:3" ht="17.25" customHeight="1" hidden="1" outlineLevel="1">
      <c r="B83" s="13" t="s">
        <v>371</v>
      </c>
      <c r="C83" s="25"/>
    </row>
    <row r="84" spans="2:3" ht="17.25" customHeight="1" hidden="1" outlineLevel="1">
      <c r="B84" s="13"/>
      <c r="C84" s="25"/>
    </row>
    <row r="85" spans="2:3" ht="17.25" customHeight="1" hidden="1" outlineLevel="1">
      <c r="B85" s="13" t="s">
        <v>414</v>
      </c>
      <c r="C85" s="25"/>
    </row>
    <row r="86" spans="2:6" ht="17.25" customHeight="1" hidden="1" outlineLevel="1">
      <c r="B86" s="111" t="s">
        <v>415</v>
      </c>
      <c r="C86" s="23"/>
      <c r="D86" s="162" t="str">
        <f>TRIM(B86)</f>
        <v>유평호</v>
      </c>
      <c r="E86" s="159">
        <f>LEN(B86)</f>
        <v>7</v>
      </c>
      <c r="F86" s="159">
        <f>LEN(D86)</f>
        <v>3</v>
      </c>
    </row>
    <row r="87" spans="2:6" ht="17.25" customHeight="1" hidden="1" outlineLevel="1">
      <c r="B87" s="111" t="s">
        <v>416</v>
      </c>
      <c r="C87" s="23"/>
      <c r="D87" s="162" t="str">
        <f>TRIM(B87)</f>
        <v>품질관리팀 유평호</v>
      </c>
      <c r="E87" s="159">
        <f>LEN(B87)</f>
        <v>17</v>
      </c>
      <c r="F87" s="159">
        <f>LEN(D87)</f>
        <v>9</v>
      </c>
    </row>
    <row r="88" spans="2:6" ht="17.25" customHeight="1" hidden="1" outlineLevel="1">
      <c r="B88" s="111" t="s">
        <v>417</v>
      </c>
      <c r="C88" s="23"/>
      <c r="D88" s="162" t="str">
        <f>TRIM(B88)</f>
        <v>유평호</v>
      </c>
      <c r="E88" s="159">
        <f>LEN(B88)</f>
        <v>9</v>
      </c>
      <c r="F88" s="159">
        <f>LEN(D88)</f>
        <v>3</v>
      </c>
    </row>
    <row r="89" ht="17.25" customHeight="1" hidden="1" outlineLevel="1"/>
    <row r="90" ht="17.25" customHeight="1" hidden="1" outlineLevel="1"/>
    <row r="91" spans="2:3" ht="17.25" customHeight="1" collapsed="1">
      <c r="B91" s="18" t="s">
        <v>363</v>
      </c>
      <c r="C91" s="30"/>
    </row>
    <row r="92" spans="2:3" ht="17.25" customHeight="1" hidden="1" outlineLevel="1">
      <c r="B92" s="7" t="s">
        <v>418</v>
      </c>
      <c r="C92" s="31"/>
    </row>
    <row r="93" spans="2:3" ht="17.25" customHeight="1" hidden="1" outlineLevel="1">
      <c r="B93" s="7" t="s">
        <v>419</v>
      </c>
      <c r="C93" s="31"/>
    </row>
    <row r="94" ht="17.25" customHeight="1" hidden="1" outlineLevel="1"/>
    <row r="95" ht="17.25" customHeight="1" hidden="1" outlineLevel="1">
      <c r="B95" s="9" t="s">
        <v>261</v>
      </c>
    </row>
    <row r="96" spans="2:4" ht="17.25" customHeight="1" hidden="1" outlineLevel="1">
      <c r="B96" s="112" t="s">
        <v>259</v>
      </c>
      <c r="C96" s="29"/>
      <c r="D96" s="162" t="str">
        <f>UPPER(B96)</f>
        <v>유평호  &lt;PYUNGHO.RYU@TRW.COM&gt;</v>
      </c>
    </row>
    <row r="97" ht="17.25" customHeight="1" hidden="1" outlineLevel="1"/>
    <row r="98" ht="17.25" customHeight="1" hidden="1" outlineLevel="1"/>
    <row r="99" spans="2:3" ht="17.25" customHeight="1" collapsed="1">
      <c r="B99" s="19" t="s">
        <v>364</v>
      </c>
      <c r="C99" s="20"/>
    </row>
    <row r="100" spans="2:3" ht="17.25" customHeight="1" hidden="1" outlineLevel="1">
      <c r="B100" s="7" t="s">
        <v>420</v>
      </c>
      <c r="C100" s="31"/>
    </row>
    <row r="101" ht="17.25" customHeight="1" hidden="1" outlineLevel="1"/>
    <row r="102" spans="2:3" ht="17.25" customHeight="1" hidden="1" outlineLevel="1">
      <c r="B102" s="7" t="s">
        <v>421</v>
      </c>
      <c r="C102" s="31"/>
    </row>
    <row r="103" spans="2:6" s="10" customFormat="1" ht="17.25" customHeight="1" hidden="1" outlineLevel="1">
      <c r="B103" s="110" t="s">
        <v>247</v>
      </c>
      <c r="C103" s="25"/>
      <c r="D103" s="162" t="str">
        <f>MID(B103,FIND("&lt;",B103,1)+1,LEN(B103)-FIND("&lt;",B103,1)-1)</f>
        <v>jhchoi@kr.stabilus.com</v>
      </c>
      <c r="E103" s="39"/>
      <c r="F103" s="39"/>
    </row>
    <row r="104" spans="2:6" s="10" customFormat="1" ht="17.25" customHeight="1" hidden="1" outlineLevel="1">
      <c r="B104" s="110" t="s">
        <v>248</v>
      </c>
      <c r="C104" s="25"/>
      <c r="D104" s="162" t="str">
        <f>MID(B104,FIND("&lt;",B104,1)+1,LEN(B104)-FIND("&lt;",B104,1)-1)</f>
        <v>DeogWoo.Jung@gkndriveline.com</v>
      </c>
      <c r="E104" s="39"/>
      <c r="F104" s="39"/>
    </row>
    <row r="105" spans="2:6" s="10" customFormat="1" ht="17.25" customHeight="1" hidden="1" outlineLevel="1">
      <c r="B105" s="111" t="s">
        <v>249</v>
      </c>
      <c r="C105" s="23"/>
      <c r="D105" s="162" t="str">
        <f>MID(B105,FIND("&lt;",B105,1)+1,LEN(B105)-FIND("&lt;",B105,1)-1)</f>
        <v>sr1106@capco.co.kr</v>
      </c>
      <c r="E105" s="39"/>
      <c r="F105" s="39"/>
    </row>
    <row r="106" spans="2:6" s="10" customFormat="1" ht="17.25" customHeight="1" hidden="1" outlineLevel="1">
      <c r="B106" s="11"/>
      <c r="C106" s="23"/>
      <c r="D106" s="161"/>
      <c r="E106" s="39"/>
      <c r="F106" s="39"/>
    </row>
    <row r="107" spans="2:6" s="10" customFormat="1" ht="17.25" customHeight="1" collapsed="1">
      <c r="B107" s="11"/>
      <c r="C107" s="23"/>
      <c r="D107" s="161"/>
      <c r="E107" s="39"/>
      <c r="F107" s="39"/>
    </row>
    <row r="108" spans="2:6" s="10" customFormat="1" ht="17.25" customHeight="1">
      <c r="B108" s="11"/>
      <c r="C108" s="23"/>
      <c r="D108" s="161"/>
      <c r="E108" s="39"/>
      <c r="F108" s="39"/>
    </row>
    <row r="109" spans="2:6" s="10" customFormat="1" ht="17.25" customHeight="1">
      <c r="B109" s="11"/>
      <c r="C109" s="23"/>
      <c r="D109" s="161"/>
      <c r="E109" s="39"/>
      <c r="F109" s="39"/>
    </row>
    <row r="110" spans="2:6" s="10" customFormat="1" ht="17.25" customHeight="1">
      <c r="B110" s="11"/>
      <c r="C110" s="23"/>
      <c r="D110" s="161"/>
      <c r="E110" s="39"/>
      <c r="F110" s="39"/>
    </row>
    <row r="111" spans="2:6" s="10" customFormat="1" ht="17.25" customHeight="1">
      <c r="B111" s="11"/>
      <c r="C111" s="23"/>
      <c r="D111" s="161"/>
      <c r="E111" s="39"/>
      <c r="F111" s="39"/>
    </row>
    <row r="112" spans="2:6" s="10" customFormat="1" ht="17.25" customHeight="1">
      <c r="B112" s="11"/>
      <c r="C112" s="23"/>
      <c r="D112" s="161"/>
      <c r="E112" s="39"/>
      <c r="F112" s="39"/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F70"/>
  <sheetViews>
    <sheetView workbookViewId="0" topLeftCell="A1">
      <selection activeCell="A1" sqref="A1"/>
    </sheetView>
  </sheetViews>
  <sheetFormatPr defaultColWidth="8.88671875" defaultRowHeight="13.5" outlineLevelRow="1"/>
  <cols>
    <col min="1" max="1" width="6.21484375" style="8" customWidth="1"/>
    <col min="2" max="2" width="40.4453125" style="9" customWidth="1"/>
    <col min="3" max="3" width="3.5546875" style="21" customWidth="1"/>
    <col min="4" max="4" width="39.88671875" style="38" customWidth="1"/>
    <col min="5" max="6" width="8.99609375" style="38" customWidth="1"/>
    <col min="7" max="7" width="8.99609375" style="8" customWidth="1"/>
    <col min="8" max="8" width="14.4453125" style="8" customWidth="1"/>
    <col min="9" max="12" width="10.6640625" style="8" customWidth="1"/>
    <col min="13" max="16384" width="8.88671875" style="8" customWidth="1"/>
  </cols>
  <sheetData>
    <row r="1" spans="2:3" ht="24" customHeight="1">
      <c r="B1" s="67" t="s">
        <v>521</v>
      </c>
      <c r="C1" s="20"/>
    </row>
    <row r="2" ht="15" customHeight="1"/>
    <row r="3" ht="17.25" customHeight="1"/>
    <row r="4" spans="2:6" s="10" customFormat="1" ht="17.25" customHeight="1">
      <c r="B4" s="14" t="s">
        <v>342</v>
      </c>
      <c r="C4" s="22"/>
      <c r="D4" s="39"/>
      <c r="E4" s="39"/>
      <c r="F4" s="39"/>
    </row>
    <row r="5" spans="2:6" s="10" customFormat="1" ht="17.25" customHeight="1" hidden="1" outlineLevel="1">
      <c r="B5" s="11" t="s">
        <v>438</v>
      </c>
      <c r="C5" s="23"/>
      <c r="D5" s="39"/>
      <c r="E5" s="39"/>
      <c r="F5" s="39"/>
    </row>
    <row r="6" spans="2:6" s="10" customFormat="1" ht="17.25" customHeight="1" hidden="1" outlineLevel="1">
      <c r="B6" s="16" t="s">
        <v>439</v>
      </c>
      <c r="C6" s="24"/>
      <c r="D6" s="39"/>
      <c r="E6" s="39"/>
      <c r="F6" s="39"/>
    </row>
    <row r="7" spans="2:6" s="10" customFormat="1" ht="17.25" customHeight="1" hidden="1" outlineLevel="1">
      <c r="B7" s="11"/>
      <c r="C7" s="23"/>
      <c r="D7" s="39"/>
      <c r="E7" s="39"/>
      <c r="F7" s="39"/>
    </row>
    <row r="8" spans="2:6" s="10" customFormat="1" ht="17.25" customHeight="1" hidden="1" outlineLevel="1">
      <c r="B8" s="13" t="s">
        <v>441</v>
      </c>
      <c r="C8" s="23"/>
      <c r="D8" s="39"/>
      <c r="E8" s="39"/>
      <c r="F8" s="39"/>
    </row>
    <row r="9" spans="2:6" s="10" customFormat="1" ht="17.25" customHeight="1" hidden="1" outlineLevel="1">
      <c r="B9" s="110" t="s">
        <v>442</v>
      </c>
      <c r="C9" s="23"/>
      <c r="D9" s="159" t="str">
        <f>IF(100&lt;200,"참","거짓")</f>
        <v>참</v>
      </c>
      <c r="E9" s="39"/>
      <c r="F9" s="39"/>
    </row>
    <row r="10" spans="2:6" s="10" customFormat="1" ht="17.25" customHeight="1" hidden="1" outlineLevel="1">
      <c r="B10" s="110" t="s">
        <v>443</v>
      </c>
      <c r="C10" s="23"/>
      <c r="D10" s="159" t="str">
        <f>IF(100=200,"거짓","참")</f>
        <v>참</v>
      </c>
      <c r="E10" s="39"/>
      <c r="F10" s="39"/>
    </row>
    <row r="11" spans="2:6" s="10" customFormat="1" ht="17.25" customHeight="1" hidden="1" outlineLevel="1">
      <c r="B11" s="13"/>
      <c r="C11" s="23"/>
      <c r="D11" s="157"/>
      <c r="E11" s="39"/>
      <c r="F11" s="39"/>
    </row>
    <row r="12" spans="2:6" s="10" customFormat="1" ht="17.25" customHeight="1" hidden="1" outlineLevel="1">
      <c r="B12" s="13" t="s">
        <v>440</v>
      </c>
      <c r="C12" s="23"/>
      <c r="D12" s="39"/>
      <c r="E12" s="39"/>
      <c r="F12" s="39"/>
    </row>
    <row r="13" spans="2:6" s="10" customFormat="1" ht="17.25" customHeight="1" hidden="1" outlineLevel="1">
      <c r="B13" s="112" t="s">
        <v>243</v>
      </c>
      <c r="C13" s="23"/>
      <c r="D13" s="159" t="str">
        <f>IF(MID(B13,8,1)="1","남자","여자")</f>
        <v>남자</v>
      </c>
      <c r="E13" s="39"/>
      <c r="F13" s="39"/>
    </row>
    <row r="14" spans="2:6" s="10" customFormat="1" ht="17.25" customHeight="1" hidden="1" outlineLevel="1">
      <c r="B14" s="112" t="s">
        <v>244</v>
      </c>
      <c r="C14" s="23"/>
      <c r="D14" s="159" t="str">
        <f>IF(MID(B14,8,1)="1","남자","여자")</f>
        <v>여자</v>
      </c>
      <c r="E14" s="39"/>
      <c r="F14" s="39"/>
    </row>
    <row r="15" spans="2:6" s="10" customFormat="1" ht="17.25" customHeight="1" hidden="1" outlineLevel="1">
      <c r="B15" s="11"/>
      <c r="C15" s="23"/>
      <c r="D15" s="39"/>
      <c r="E15" s="39"/>
      <c r="F15" s="39"/>
    </row>
    <row r="16" spans="2:6" s="10" customFormat="1" ht="17.25" customHeight="1" hidden="1" outlineLevel="1">
      <c r="B16" s="13" t="s">
        <v>444</v>
      </c>
      <c r="C16" s="25"/>
      <c r="D16" s="39"/>
      <c r="E16" s="39"/>
      <c r="F16" s="39"/>
    </row>
    <row r="17" ht="17.25" customHeight="1" hidden="1" outlineLevel="1">
      <c r="B17" s="13" t="s">
        <v>445</v>
      </c>
    </row>
    <row r="18" spans="2:4" ht="17.25" customHeight="1" hidden="1" outlineLevel="1">
      <c r="B18" s="112">
        <v>2500000</v>
      </c>
      <c r="C18" s="23"/>
      <c r="D18" s="159" t="str">
        <f>IF(B18&lt;3000000,"서민층",IF(B18&lt;5000000,"중산층",IF(B18&gt;=5000000,"고소득층",)))</f>
        <v>서민층</v>
      </c>
    </row>
    <row r="19" spans="2:4" ht="17.25" customHeight="1" hidden="1" outlineLevel="1">
      <c r="B19" s="112">
        <v>4500000</v>
      </c>
      <c r="C19" s="23"/>
      <c r="D19" s="159" t="str">
        <f>IF(B19&lt;3000000,"서민층",IF(B19&lt;5000000,"중산층",IF(B19&gt;=5000000,"고소득층",)))</f>
        <v>중산층</v>
      </c>
    </row>
    <row r="20" spans="2:4" ht="17.25" customHeight="1" hidden="1" outlineLevel="1">
      <c r="B20" s="112">
        <v>5500000</v>
      </c>
      <c r="D20" s="159" t="str">
        <f>IF(B20&lt;3000000,"서민층",IF(B20&lt;5000000,"중산층",IF(B20&gt;=5000000,"고소득층",)))</f>
        <v>고소득층</v>
      </c>
    </row>
    <row r="21" ht="17.25" customHeight="1" hidden="1" outlineLevel="1">
      <c r="B21" s="42"/>
    </row>
    <row r="22" ht="17.25" customHeight="1" hidden="1" outlineLevel="1">
      <c r="B22" s="13" t="s">
        <v>446</v>
      </c>
    </row>
    <row r="23" ht="17.25" customHeight="1" hidden="1" outlineLevel="1">
      <c r="B23" s="9" t="s">
        <v>447</v>
      </c>
    </row>
    <row r="24" ht="17.25" customHeight="1" hidden="1" outlineLevel="1"/>
    <row r="25" ht="17.25" customHeight="1" hidden="1" outlineLevel="1"/>
    <row r="26" ht="17.25" customHeight="1" collapsed="1">
      <c r="B26" s="14" t="s">
        <v>343</v>
      </c>
    </row>
    <row r="27" ht="17.25" customHeight="1" hidden="1" outlineLevel="1">
      <c r="B27" s="13" t="s">
        <v>448</v>
      </c>
    </row>
    <row r="28" ht="17.25" customHeight="1" hidden="1" outlineLevel="1">
      <c r="B28" s="16" t="s">
        <v>449</v>
      </c>
    </row>
    <row r="29" ht="17.25" customHeight="1" hidden="1" outlineLevel="1"/>
    <row r="30" ht="17.25" customHeight="1" hidden="1" outlineLevel="1">
      <c r="B30" s="43" t="s">
        <v>451</v>
      </c>
    </row>
    <row r="31" ht="17.25" customHeight="1" hidden="1" outlineLevel="1">
      <c r="B31" s="43" t="s">
        <v>452</v>
      </c>
    </row>
    <row r="32" ht="17.25" customHeight="1" hidden="1" outlineLevel="1">
      <c r="B32" s="44"/>
    </row>
    <row r="33" ht="17.25" customHeight="1" hidden="1" outlineLevel="1">
      <c r="B33" s="13" t="s">
        <v>450</v>
      </c>
    </row>
    <row r="34" spans="2:4" ht="17.25" customHeight="1" hidden="1" outlineLevel="1">
      <c r="B34" s="111" t="s">
        <v>453</v>
      </c>
      <c r="D34" s="159" t="b">
        <f>NOT(6&gt;5)</f>
        <v>0</v>
      </c>
    </row>
    <row r="35" spans="2:4" ht="17.25" customHeight="1" hidden="1" outlineLevel="1">
      <c r="B35" s="110" t="s">
        <v>454</v>
      </c>
      <c r="D35" s="159" t="b">
        <f>NOT(9*2/3&lt;&gt;6)</f>
        <v>1</v>
      </c>
    </row>
    <row r="36" ht="17.25" customHeight="1" hidden="1" outlineLevel="1"/>
    <row r="37" ht="17.25" customHeight="1" hidden="1" outlineLevel="1"/>
    <row r="38" ht="17.25" customHeight="1" hidden="1" outlineLevel="1"/>
    <row r="39" spans="2:6" s="10" customFormat="1" ht="17.25" customHeight="1" collapsed="1">
      <c r="B39" s="15" t="s">
        <v>344</v>
      </c>
      <c r="C39" s="23"/>
      <c r="D39" s="39"/>
      <c r="E39" s="39"/>
      <c r="F39" s="39"/>
    </row>
    <row r="40" spans="2:6" s="10" customFormat="1" ht="17.25" customHeight="1" hidden="1" outlineLevel="1">
      <c r="B40" s="12" t="s">
        <v>522</v>
      </c>
      <c r="C40" s="23"/>
      <c r="D40" s="39"/>
      <c r="E40" s="39"/>
      <c r="F40" s="39"/>
    </row>
    <row r="41" spans="2:6" s="10" customFormat="1" ht="17.25" customHeight="1" hidden="1" outlineLevel="1">
      <c r="B41" s="16" t="s">
        <v>523</v>
      </c>
      <c r="C41" s="23"/>
      <c r="D41" s="39"/>
      <c r="E41" s="39"/>
      <c r="F41" s="39"/>
    </row>
    <row r="42" spans="2:6" s="10" customFormat="1" ht="17.25" customHeight="1" hidden="1" outlineLevel="1">
      <c r="B42" s="11"/>
      <c r="C42" s="23"/>
      <c r="D42" s="39"/>
      <c r="E42" s="39"/>
      <c r="F42" s="39"/>
    </row>
    <row r="43" spans="2:6" s="10" customFormat="1" ht="17.25" customHeight="1" hidden="1" outlineLevel="1">
      <c r="B43" s="10" t="s">
        <v>525</v>
      </c>
      <c r="C43" s="23"/>
      <c r="D43" s="39"/>
      <c r="E43" s="39"/>
      <c r="F43" s="39"/>
    </row>
    <row r="44" ht="17.25" customHeight="1" hidden="1" outlineLevel="1">
      <c r="B44" s="10" t="s">
        <v>524</v>
      </c>
    </row>
    <row r="45" ht="17.25" customHeight="1" hidden="1" outlineLevel="1">
      <c r="B45" s="8"/>
    </row>
    <row r="46" ht="17.25" customHeight="1" hidden="1" outlineLevel="1">
      <c r="B46" s="13" t="s">
        <v>527</v>
      </c>
    </row>
    <row r="47" spans="2:4" ht="17.25" customHeight="1" hidden="1" outlineLevel="1">
      <c r="B47" s="111" t="s">
        <v>526</v>
      </c>
      <c r="D47" s="159" t="b">
        <f>OR(100&gt;101,50=100*1/2)</f>
        <v>1</v>
      </c>
    </row>
    <row r="48" spans="2:4" ht="17.25" customHeight="1" hidden="1" outlineLevel="1">
      <c r="B48" s="111" t="s">
        <v>124</v>
      </c>
      <c r="D48" s="159" t="b">
        <f>OR("A"&gt;"B","A"&gt;"C")</f>
        <v>0</v>
      </c>
    </row>
    <row r="49" ht="17.25" customHeight="1" hidden="1" outlineLevel="1"/>
    <row r="50" ht="17.25" customHeight="1" hidden="1" outlineLevel="1"/>
    <row r="51" spans="2:6" s="10" customFormat="1" ht="17.25" customHeight="1" collapsed="1">
      <c r="B51" s="15" t="s">
        <v>345</v>
      </c>
      <c r="C51" s="23"/>
      <c r="D51" s="39"/>
      <c r="E51" s="39"/>
      <c r="F51" s="39"/>
    </row>
    <row r="52" spans="2:6" s="10" customFormat="1" ht="17.25" customHeight="1" hidden="1" outlineLevel="1">
      <c r="B52" s="74" t="s">
        <v>528</v>
      </c>
      <c r="C52" s="23"/>
      <c r="D52" s="39"/>
      <c r="E52" s="39"/>
      <c r="F52" s="39"/>
    </row>
    <row r="53" spans="2:6" s="10" customFormat="1" ht="17.25" customHeight="1" hidden="1" outlineLevel="1">
      <c r="B53" s="16" t="s">
        <v>529</v>
      </c>
      <c r="C53" s="23"/>
      <c r="D53" s="39"/>
      <c r="E53" s="39"/>
      <c r="F53" s="39"/>
    </row>
    <row r="54" spans="2:6" s="10" customFormat="1" ht="17.25" customHeight="1" hidden="1" outlineLevel="1">
      <c r="B54" s="11"/>
      <c r="C54" s="23"/>
      <c r="D54" s="39"/>
      <c r="E54" s="39"/>
      <c r="F54" s="39"/>
    </row>
    <row r="55" spans="2:6" s="10" customFormat="1" ht="17.25" customHeight="1" hidden="1" outlineLevel="1">
      <c r="B55" s="69" t="s">
        <v>530</v>
      </c>
      <c r="C55" s="23"/>
      <c r="D55" s="39"/>
      <c r="E55" s="39"/>
      <c r="F55" s="39"/>
    </row>
    <row r="56" ht="17.25" customHeight="1" hidden="1" outlineLevel="1">
      <c r="B56" s="69" t="s">
        <v>531</v>
      </c>
    </row>
    <row r="57" ht="17.25" customHeight="1" hidden="1" outlineLevel="1">
      <c r="B57" s="8"/>
    </row>
    <row r="58" ht="17.25" customHeight="1" hidden="1" outlineLevel="1">
      <c r="B58" s="13" t="s">
        <v>532</v>
      </c>
    </row>
    <row r="59" spans="2:4" ht="17.25" customHeight="1" hidden="1" outlineLevel="1">
      <c r="B59" s="111" t="s">
        <v>533</v>
      </c>
      <c r="D59" s="159" t="b">
        <f>AND(100&gt;101,50=100*1/2)</f>
        <v>0</v>
      </c>
    </row>
    <row r="60" spans="2:4" ht="17.25" customHeight="1" hidden="1" outlineLevel="1">
      <c r="B60" s="111" t="s">
        <v>534</v>
      </c>
      <c r="D60" s="159" t="b">
        <f>OR("A"&lt;"B","C"&lt;"D")</f>
        <v>1</v>
      </c>
    </row>
    <row r="61" ht="17.25" customHeight="1" hidden="1" outlineLevel="1"/>
    <row r="62" ht="17.25" customHeight="1" hidden="1" outlineLevel="1"/>
    <row r="63" ht="17.25" customHeight="1" collapsed="1">
      <c r="B63" s="19" t="s">
        <v>346</v>
      </c>
    </row>
    <row r="64" ht="17.25" customHeight="1" hidden="1" outlineLevel="1"/>
    <row r="65" ht="17.25" customHeight="1" hidden="1" outlineLevel="1">
      <c r="B65" s="9" t="s">
        <v>535</v>
      </c>
    </row>
    <row r="66" ht="17.25" customHeight="1" hidden="1" outlineLevel="1"/>
    <row r="67" spans="2:4" ht="17.25" customHeight="1" hidden="1" outlineLevel="1">
      <c r="B67" s="115" t="s">
        <v>536</v>
      </c>
      <c r="D67" s="159" t="str">
        <f>IF(OR(MID(B67,8,1)="1",MID(B67,8,1)="3"),"남자",IF(OR(MID(B67,8,1)="2",MID(B67,8,1)="4"),"여자",))</f>
        <v>남자</v>
      </c>
    </row>
    <row r="68" spans="2:4" ht="17.25" customHeight="1" hidden="1" outlineLevel="1">
      <c r="B68" s="115" t="s">
        <v>537</v>
      </c>
      <c r="D68" s="159" t="str">
        <f>IF(OR(MID(B68,8,1)="1",MID(B68,8,1)="3"),"남자",IF(OR(MID(B68,8,1)="2",MID(B68,8,1)="4"),"여자",))</f>
        <v>여자</v>
      </c>
    </row>
    <row r="69" spans="2:4" ht="17.25" customHeight="1" hidden="1" outlineLevel="1">
      <c r="B69" s="115" t="s">
        <v>538</v>
      </c>
      <c r="D69" s="159" t="str">
        <f>IF(OR(MID(B69,8,1)="1",MID(B69,8,1)="3"),"남자",IF(OR(MID(B69,8,1)="2",MID(B69,8,1)="4"),"여자",))</f>
        <v>남자</v>
      </c>
    </row>
    <row r="70" spans="2:4" ht="17.25" customHeight="1" hidden="1" outlineLevel="1">
      <c r="B70" s="115" t="s">
        <v>539</v>
      </c>
      <c r="D70" s="159" t="str">
        <f>IF(OR(MID(B70,8,1)="1",MID(B70,8,1)="3"),"남자",IF(OR(MID(B70,8,1)="2",MID(B70,8,1)="4"),"여자",))</f>
        <v>여자</v>
      </c>
    </row>
    <row r="71" ht="17.25" customHeight="1" collapsed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</sheetData>
  <hyperlinks>
    <hyperlink ref="B1" location="'논리의 합_곱'!A1" display="논리함수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F77"/>
  <sheetViews>
    <sheetView workbookViewId="0" topLeftCell="A1">
      <selection activeCell="A1" sqref="A1"/>
    </sheetView>
  </sheetViews>
  <sheetFormatPr defaultColWidth="8.88671875" defaultRowHeight="13.5" outlineLevelRow="1"/>
  <cols>
    <col min="1" max="1" width="6.21484375" style="8" customWidth="1"/>
    <col min="2" max="2" width="40.4453125" style="9" customWidth="1"/>
    <col min="3" max="3" width="3.5546875" style="21" customWidth="1"/>
    <col min="4" max="4" width="39.88671875" style="38" customWidth="1"/>
    <col min="5" max="6" width="8.99609375" style="38" customWidth="1"/>
    <col min="7" max="7" width="8.99609375" style="8" customWidth="1"/>
    <col min="8" max="8" width="14.4453125" style="8" customWidth="1"/>
    <col min="9" max="12" width="10.6640625" style="8" customWidth="1"/>
    <col min="13" max="16384" width="8.88671875" style="8" customWidth="1"/>
  </cols>
  <sheetData>
    <row r="1" spans="2:3" ht="24" customHeight="1">
      <c r="B1" s="67" t="s">
        <v>121</v>
      </c>
      <c r="C1" s="20"/>
    </row>
    <row r="2" ht="17.25" customHeight="1"/>
    <row r="3" ht="17.25" customHeight="1"/>
    <row r="4" ht="17.25" customHeight="1">
      <c r="B4" s="14" t="s">
        <v>335</v>
      </c>
    </row>
    <row r="5" spans="2:6" s="73" customFormat="1" ht="17.25" customHeight="1" hidden="1" outlineLevel="1">
      <c r="B5" s="74" t="s">
        <v>122</v>
      </c>
      <c r="C5" s="75"/>
      <c r="D5" s="38"/>
      <c r="E5" s="70"/>
      <c r="F5" s="70"/>
    </row>
    <row r="6" ht="17.25" customHeight="1" hidden="1" outlineLevel="1">
      <c r="B6" s="16" t="s">
        <v>123</v>
      </c>
    </row>
    <row r="7" ht="17.25" customHeight="1" hidden="1" outlineLevel="1"/>
    <row r="8" ht="17.25" customHeight="1" hidden="1" outlineLevel="1">
      <c r="B8" s="13" t="s">
        <v>589</v>
      </c>
    </row>
    <row r="9" spans="2:4" ht="17.25" customHeight="1" hidden="1" outlineLevel="1">
      <c r="B9" s="72">
        <v>123</v>
      </c>
      <c r="D9" s="159">
        <f>COUNTBLANK(B9:B14)</f>
        <v>2</v>
      </c>
    </row>
    <row r="10" ht="17.25" customHeight="1" hidden="1" outlineLevel="1">
      <c r="B10" s="72">
        <v>123</v>
      </c>
    </row>
    <row r="11" ht="17.25" customHeight="1" hidden="1" outlineLevel="1">
      <c r="B11" s="72"/>
    </row>
    <row r="12" ht="17.25" customHeight="1" hidden="1" outlineLevel="1">
      <c r="B12" s="72">
        <v>123</v>
      </c>
    </row>
    <row r="13" ht="17.25" customHeight="1" hidden="1" outlineLevel="1">
      <c r="B13" s="72">
        <v>123</v>
      </c>
    </row>
    <row r="14" ht="17.25" customHeight="1" hidden="1" outlineLevel="1">
      <c r="B14" s="72"/>
    </row>
    <row r="15" ht="17.25" customHeight="1" hidden="1" outlineLevel="1">
      <c r="B15" s="43"/>
    </row>
    <row r="16" ht="17.25" customHeight="1" hidden="1" outlineLevel="1">
      <c r="B16" s="43"/>
    </row>
    <row r="17" ht="17.25" customHeight="1" collapsed="1">
      <c r="B17" s="14" t="s">
        <v>336</v>
      </c>
    </row>
    <row r="18" spans="2:6" s="73" customFormat="1" ht="17.25" customHeight="1" hidden="1" outlineLevel="1">
      <c r="B18" s="74" t="s">
        <v>593</v>
      </c>
      <c r="C18" s="75"/>
      <c r="D18" s="38"/>
      <c r="E18" s="70"/>
      <c r="F18" s="70"/>
    </row>
    <row r="19" ht="17.25" customHeight="1" hidden="1" outlineLevel="1">
      <c r="B19" s="16" t="s">
        <v>590</v>
      </c>
    </row>
    <row r="20" ht="17.25" customHeight="1" hidden="1" outlineLevel="1"/>
    <row r="21" ht="17.25" customHeight="1" hidden="1" outlineLevel="1">
      <c r="B21" s="13" t="s">
        <v>591</v>
      </c>
    </row>
    <row r="22" spans="2:4" ht="17.25" customHeight="1" hidden="1" outlineLevel="1">
      <c r="B22" s="72">
        <v>123</v>
      </c>
      <c r="D22" s="159">
        <f>IF(ISBLANK(B22),"비어있음",B22)</f>
        <v>123</v>
      </c>
    </row>
    <row r="23" spans="2:4" ht="17.25" customHeight="1" hidden="1" outlineLevel="1">
      <c r="B23" s="72"/>
      <c r="D23" s="159" t="str">
        <f>IF(ISBLANK(B23),"비어있음",B23)</f>
        <v>비어있음</v>
      </c>
    </row>
    <row r="24" spans="2:4" ht="17.25" customHeight="1" hidden="1" outlineLevel="1">
      <c r="B24" s="72"/>
      <c r="D24" s="159" t="str">
        <f>IF(ISBLANK(B24),"비어있음",B24)</f>
        <v>비어있음</v>
      </c>
    </row>
    <row r="25" spans="2:4" ht="17.25" customHeight="1" hidden="1" outlineLevel="1">
      <c r="B25" s="72">
        <v>123</v>
      </c>
      <c r="D25" s="159">
        <f>IF(ISBLANK(B25),"비어있음",B25)</f>
        <v>123</v>
      </c>
    </row>
    <row r="26" ht="17.25" customHeight="1" hidden="1" outlineLevel="1"/>
    <row r="27" ht="17.25" customHeight="1" hidden="1" outlineLevel="1"/>
    <row r="28" ht="17.25" customHeight="1" collapsed="1">
      <c r="B28" s="14" t="s">
        <v>337</v>
      </c>
    </row>
    <row r="29" spans="2:6" s="73" customFormat="1" ht="17.25" customHeight="1" hidden="1" outlineLevel="1">
      <c r="B29" s="74" t="s">
        <v>592</v>
      </c>
      <c r="C29" s="75"/>
      <c r="D29" s="38"/>
      <c r="E29" s="70"/>
      <c r="F29" s="70"/>
    </row>
    <row r="30" ht="17.25" customHeight="1" hidden="1" outlineLevel="1">
      <c r="B30" s="16" t="s">
        <v>540</v>
      </c>
    </row>
    <row r="31" ht="17.25" customHeight="1" hidden="1" outlineLevel="1"/>
    <row r="32" ht="17.25" customHeight="1" hidden="1" outlineLevel="1">
      <c r="B32" s="13" t="s">
        <v>541</v>
      </c>
    </row>
    <row r="33" spans="2:4" ht="17.25" customHeight="1" hidden="1" outlineLevel="1">
      <c r="B33" s="76" t="s">
        <v>542</v>
      </c>
      <c r="D33" s="159" t="b">
        <f>ISERROR(125/0)</f>
        <v>1</v>
      </c>
    </row>
    <row r="34" spans="2:4" ht="17.25" customHeight="1" hidden="1" outlineLevel="1">
      <c r="B34" s="76" t="s">
        <v>543</v>
      </c>
      <c r="D34" s="159" t="b">
        <f>ISERROR(0/125)</f>
        <v>0</v>
      </c>
    </row>
    <row r="35" ht="17.25" customHeight="1" hidden="1" outlineLevel="1">
      <c r="B35" s="13" t="s">
        <v>544</v>
      </c>
    </row>
    <row r="36" spans="2:4" ht="17.25" customHeight="1" hidden="1" outlineLevel="1">
      <c r="B36" s="76" t="s">
        <v>542</v>
      </c>
      <c r="D36" s="159" t="str">
        <f>IF(ISERROR(125/0),"에러입니다",125/0)</f>
        <v>에러입니다</v>
      </c>
    </row>
    <row r="37" ht="17.25" customHeight="1" hidden="1" outlineLevel="1"/>
    <row r="38" ht="17.25" customHeight="1" hidden="1" outlineLevel="1"/>
    <row r="39" ht="17.25" customHeight="1" collapsed="1">
      <c r="B39" s="14" t="s">
        <v>338</v>
      </c>
    </row>
    <row r="40" ht="17.25" customHeight="1" hidden="1" outlineLevel="1">
      <c r="B40" s="74" t="s">
        <v>545</v>
      </c>
    </row>
    <row r="41" ht="17.25" customHeight="1" hidden="1" outlineLevel="1">
      <c r="B41" s="16" t="s">
        <v>546</v>
      </c>
    </row>
    <row r="42" ht="17.25" customHeight="1" hidden="1" outlineLevel="1"/>
    <row r="43" ht="17.25" customHeight="1" hidden="1" outlineLevel="1">
      <c r="B43" s="13" t="s">
        <v>547</v>
      </c>
    </row>
    <row r="44" spans="2:4" ht="17.25" customHeight="1" hidden="1" outlineLevel="1">
      <c r="B44" s="76">
        <v>126</v>
      </c>
      <c r="D44" s="159" t="str">
        <f>IF(ISEVEN(B44),"짝수입니다","홀수입니다")</f>
        <v>짝수입니다</v>
      </c>
    </row>
    <row r="45" ht="17.25" customHeight="1" hidden="1" outlineLevel="1"/>
    <row r="46" ht="17.25" customHeight="1" hidden="1" outlineLevel="1"/>
    <row r="47" ht="17.25" customHeight="1" collapsed="1">
      <c r="B47" s="14" t="s">
        <v>339</v>
      </c>
    </row>
    <row r="48" spans="2:6" s="73" customFormat="1" ht="17.25" customHeight="1" hidden="1" outlineLevel="1">
      <c r="B48" s="74" t="s">
        <v>548</v>
      </c>
      <c r="C48" s="75"/>
      <c r="D48" s="38"/>
      <c r="E48" s="70"/>
      <c r="F48" s="70"/>
    </row>
    <row r="49" ht="17.25" customHeight="1" hidden="1" outlineLevel="1">
      <c r="B49" s="16" t="s">
        <v>549</v>
      </c>
    </row>
    <row r="50" ht="17.25" customHeight="1" hidden="1" outlineLevel="1"/>
    <row r="51" ht="17.25" customHeight="1" hidden="1" outlineLevel="1">
      <c r="B51" s="13" t="s">
        <v>550</v>
      </c>
    </row>
    <row r="52" spans="2:4" ht="17.25" customHeight="1" hidden="1" outlineLevel="1">
      <c r="B52" s="76" t="s">
        <v>551</v>
      </c>
      <c r="D52" s="159" t="b">
        <f>ISTEXT(B52)</f>
        <v>1</v>
      </c>
    </row>
    <row r="53" spans="2:4" ht="17.25" customHeight="1" hidden="1" outlineLevel="1">
      <c r="B53" s="80" t="s">
        <v>552</v>
      </c>
      <c r="D53" s="159" t="b">
        <f>ISTEXT(B53)</f>
        <v>1</v>
      </c>
    </row>
    <row r="54" spans="2:6" s="32" customFormat="1" ht="17.25" customHeight="1" hidden="1" outlineLevel="1">
      <c r="B54" s="77">
        <v>123456</v>
      </c>
      <c r="C54" s="23"/>
      <c r="D54" s="159" t="b">
        <f>ISTEXT(B54)</f>
        <v>0</v>
      </c>
      <c r="E54" s="79"/>
      <c r="F54" s="79"/>
    </row>
    <row r="55" spans="2:6" s="32" customFormat="1" ht="17.25" customHeight="1" hidden="1" outlineLevel="1">
      <c r="B55" s="80" t="s">
        <v>553</v>
      </c>
      <c r="C55" s="23"/>
      <c r="D55" s="159" t="b">
        <f>ISTEXT(B55)</f>
        <v>1</v>
      </c>
      <c r="E55" s="79"/>
      <c r="F55" s="79"/>
    </row>
    <row r="56" spans="2:6" s="32" customFormat="1" ht="17.25" customHeight="1" hidden="1" outlineLevel="1">
      <c r="B56" s="78"/>
      <c r="C56" s="23"/>
      <c r="D56" s="156"/>
      <c r="E56" s="79"/>
      <c r="F56" s="79"/>
    </row>
    <row r="57" spans="2:6" s="32" customFormat="1" ht="17.25" customHeight="1" hidden="1" outlineLevel="1">
      <c r="B57" s="78"/>
      <c r="C57" s="23"/>
      <c r="D57" s="156"/>
      <c r="E57" s="79"/>
      <c r="F57" s="79"/>
    </row>
    <row r="58" ht="17.25" customHeight="1" collapsed="1">
      <c r="B58" s="14" t="s">
        <v>340</v>
      </c>
    </row>
    <row r="59" spans="2:6" s="73" customFormat="1" ht="17.25" customHeight="1" hidden="1" outlineLevel="1">
      <c r="B59" s="74" t="s">
        <v>554</v>
      </c>
      <c r="C59" s="75"/>
      <c r="D59" s="38"/>
      <c r="E59" s="70"/>
      <c r="F59" s="70"/>
    </row>
    <row r="60" ht="17.25" customHeight="1" hidden="1" outlineLevel="1">
      <c r="B60" s="16" t="s">
        <v>555</v>
      </c>
    </row>
    <row r="61" ht="17.25" customHeight="1" hidden="1" outlineLevel="1"/>
    <row r="62" ht="17.25" customHeight="1" hidden="1" outlineLevel="1">
      <c r="B62" s="13" t="s">
        <v>550</v>
      </c>
    </row>
    <row r="63" spans="2:4" ht="17.25" customHeight="1" hidden="1" outlineLevel="1">
      <c r="B63" s="76" t="s">
        <v>551</v>
      </c>
      <c r="D63" s="159" t="b">
        <f>ISNUMBER(B63)</f>
        <v>0</v>
      </c>
    </row>
    <row r="64" spans="2:4" ht="17.25" customHeight="1" hidden="1" outlineLevel="1">
      <c r="B64" s="80" t="s">
        <v>552</v>
      </c>
      <c r="D64" s="159" t="b">
        <f>ISNUMBER(B64)</f>
        <v>0</v>
      </c>
    </row>
    <row r="65" spans="2:6" s="32" customFormat="1" ht="17.25" customHeight="1" hidden="1" outlineLevel="1">
      <c r="B65" s="77">
        <v>123456</v>
      </c>
      <c r="C65" s="23"/>
      <c r="D65" s="159" t="b">
        <f>ISNUMBER(B65)</f>
        <v>1</v>
      </c>
      <c r="E65" s="79"/>
      <c r="F65" s="79"/>
    </row>
    <row r="66" spans="2:6" s="32" customFormat="1" ht="17.25" customHeight="1" hidden="1" outlineLevel="1">
      <c r="B66" s="80" t="s">
        <v>553</v>
      </c>
      <c r="C66" s="23"/>
      <c r="D66" s="159" t="b">
        <f>ISNUMBER(B66)</f>
        <v>0</v>
      </c>
      <c r="E66" s="79"/>
      <c r="F66" s="79"/>
    </row>
    <row r="67" spans="2:6" s="32" customFormat="1" ht="17.25" customHeight="1" hidden="1" outlineLevel="1">
      <c r="B67" s="81"/>
      <c r="C67" s="23"/>
      <c r="D67" s="156"/>
      <c r="E67" s="79"/>
      <c r="F67" s="79"/>
    </row>
    <row r="68" spans="2:6" s="32" customFormat="1" ht="17.25" customHeight="1" hidden="1" outlineLevel="1">
      <c r="B68" s="81"/>
      <c r="C68" s="23"/>
      <c r="D68" s="156"/>
      <c r="E68" s="79"/>
      <c r="F68" s="79"/>
    </row>
    <row r="69" ht="17.25" customHeight="1" collapsed="1">
      <c r="B69" s="14" t="s">
        <v>341</v>
      </c>
    </row>
    <row r="70" spans="2:6" s="73" customFormat="1" ht="17.25" customHeight="1" hidden="1" outlineLevel="1">
      <c r="B70" s="74" t="s">
        <v>556</v>
      </c>
      <c r="C70" s="75"/>
      <c r="D70" s="38"/>
      <c r="E70" s="70"/>
      <c r="F70" s="70"/>
    </row>
    <row r="71" ht="17.25" customHeight="1" hidden="1" outlineLevel="1">
      <c r="B71" s="16" t="s">
        <v>557</v>
      </c>
    </row>
    <row r="72" ht="17.25" customHeight="1" hidden="1" outlineLevel="1"/>
    <row r="73" ht="17.25" customHeight="1" hidden="1" outlineLevel="1">
      <c r="B73" s="13" t="s">
        <v>550</v>
      </c>
    </row>
    <row r="74" spans="2:4" ht="17.25" customHeight="1" hidden="1" outlineLevel="1">
      <c r="B74" s="76" t="s">
        <v>551</v>
      </c>
      <c r="D74" s="159" t="b">
        <f>ISNONTEXT(B74)</f>
        <v>0</v>
      </c>
    </row>
    <row r="75" spans="2:4" ht="17.25" customHeight="1" hidden="1" outlineLevel="1">
      <c r="B75" s="80" t="s">
        <v>552</v>
      </c>
      <c r="D75" s="159" t="b">
        <f>ISNONTEXT(B75)</f>
        <v>0</v>
      </c>
    </row>
    <row r="76" spans="2:6" s="32" customFormat="1" ht="17.25" customHeight="1" hidden="1" outlineLevel="1">
      <c r="B76" s="77">
        <v>123456</v>
      </c>
      <c r="C76" s="23"/>
      <c r="D76" s="159" t="b">
        <f>ISNONTEXT(B76)</f>
        <v>1</v>
      </c>
      <c r="E76" s="79"/>
      <c r="F76" s="79"/>
    </row>
    <row r="77" spans="2:6" s="32" customFormat="1" ht="17.25" customHeight="1" hidden="1" outlineLevel="1">
      <c r="B77" s="80" t="s">
        <v>553</v>
      </c>
      <c r="C77" s="23"/>
      <c r="D77" s="159" t="b">
        <f>ISNONTEXT(B77)</f>
        <v>0</v>
      </c>
      <c r="E77" s="79"/>
      <c r="F77" s="79"/>
    </row>
    <row r="78" ht="17.25" customHeight="1" collapsed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</sheetData>
  <hyperlinks>
    <hyperlink ref="B1" location="'논리의 합_곱'!A1" display="논리함수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B1:H105"/>
  <sheetViews>
    <sheetView workbookViewId="0" topLeftCell="A1">
      <selection activeCell="A1" sqref="A1"/>
    </sheetView>
  </sheetViews>
  <sheetFormatPr defaultColWidth="8.88671875" defaultRowHeight="13.5" outlineLevelRow="1"/>
  <cols>
    <col min="1" max="1" width="6.21484375" style="8" customWidth="1"/>
    <col min="2" max="2" width="7.6640625" style="9" customWidth="1"/>
    <col min="3" max="3" width="7.6640625" style="21" customWidth="1"/>
    <col min="4" max="5" width="7.6640625" style="70" customWidth="1"/>
    <col min="6" max="6" width="7.6640625" style="38" customWidth="1"/>
    <col min="7" max="7" width="2.88671875" style="38" customWidth="1"/>
    <col min="8" max="8" width="30.21484375" style="8" customWidth="1"/>
    <col min="9" max="11" width="11.77734375" style="8" customWidth="1"/>
    <col min="12" max="13" width="10.6640625" style="8" customWidth="1"/>
    <col min="14" max="16384" width="8.88671875" style="8" customWidth="1"/>
  </cols>
  <sheetData>
    <row r="1" spans="2:5" ht="24" customHeight="1">
      <c r="B1" s="203" t="s">
        <v>558</v>
      </c>
      <c r="C1" s="203"/>
      <c r="D1" s="203"/>
      <c r="E1" s="82"/>
    </row>
    <row r="2" ht="17.25" customHeight="1"/>
    <row r="3" ht="17.25" customHeight="1"/>
    <row r="4" spans="2:3" ht="17.25" customHeight="1">
      <c r="B4" s="199" t="s">
        <v>329</v>
      </c>
      <c r="C4" s="199"/>
    </row>
    <row r="5" spans="2:7" s="73" customFormat="1" ht="17.25" customHeight="1" hidden="1" outlineLevel="1">
      <c r="B5" s="74" t="s">
        <v>559</v>
      </c>
      <c r="C5" s="75"/>
      <c r="D5" s="70"/>
      <c r="E5" s="70"/>
      <c r="F5" s="70"/>
      <c r="G5" s="70"/>
    </row>
    <row r="6" ht="17.25" customHeight="1" hidden="1" outlineLevel="1">
      <c r="B6" s="16" t="s">
        <v>560</v>
      </c>
    </row>
    <row r="7" ht="17.25" customHeight="1" hidden="1" outlineLevel="1"/>
    <row r="8" ht="17.25" customHeight="1" hidden="1" outlineLevel="1">
      <c r="B8" s="13" t="s">
        <v>561</v>
      </c>
    </row>
    <row r="9" spans="2:8" ht="17.25" customHeight="1" hidden="1" outlineLevel="1">
      <c r="B9" s="200" t="s">
        <v>562</v>
      </c>
      <c r="C9" s="201"/>
      <c r="D9" s="201"/>
      <c r="E9" s="201"/>
      <c r="F9" s="202"/>
      <c r="H9" s="159">
        <f>COLUMN()</f>
        <v>8</v>
      </c>
    </row>
    <row r="10" spans="2:8" ht="17.25" customHeight="1" hidden="1" outlineLevel="1">
      <c r="B10" s="200" t="s">
        <v>563</v>
      </c>
      <c r="C10" s="201"/>
      <c r="D10" s="201"/>
      <c r="E10" s="201"/>
      <c r="F10" s="202"/>
      <c r="H10" s="159">
        <f>COLUMN(B15)</f>
        <v>2</v>
      </c>
    </row>
    <row r="11" ht="17.25" customHeight="1" hidden="1" outlineLevel="1">
      <c r="B11" s="43"/>
    </row>
    <row r="12" ht="17.25" customHeight="1" hidden="1" outlineLevel="1">
      <c r="B12" s="43"/>
    </row>
    <row r="13" spans="2:3" ht="17.25" customHeight="1" collapsed="1">
      <c r="B13" s="199" t="s">
        <v>330</v>
      </c>
      <c r="C13" s="199"/>
    </row>
    <row r="14" spans="2:7" s="73" customFormat="1" ht="17.25" customHeight="1" hidden="1" outlineLevel="1">
      <c r="B14" s="74" t="s">
        <v>564</v>
      </c>
      <c r="C14" s="75"/>
      <c r="D14" s="70"/>
      <c r="E14" s="70"/>
      <c r="F14" s="70"/>
      <c r="G14" s="70"/>
    </row>
    <row r="15" ht="17.25" customHeight="1" hidden="1" outlineLevel="1">
      <c r="B15" s="16" t="s">
        <v>565</v>
      </c>
    </row>
    <row r="16" ht="17.25" customHeight="1" hidden="1" outlineLevel="1"/>
    <row r="17" ht="17.25" customHeight="1" hidden="1" outlineLevel="1">
      <c r="B17" s="13" t="s">
        <v>566</v>
      </c>
    </row>
    <row r="18" spans="2:8" ht="17.25" customHeight="1" hidden="1" outlineLevel="1">
      <c r="B18" s="200" t="s">
        <v>562</v>
      </c>
      <c r="C18" s="201"/>
      <c r="D18" s="201"/>
      <c r="E18" s="201"/>
      <c r="F18" s="202"/>
      <c r="H18" s="159">
        <f>ROW()</f>
        <v>18</v>
      </c>
    </row>
    <row r="19" spans="2:8" ht="17.25" customHeight="1" hidden="1" outlineLevel="1">
      <c r="B19" s="200" t="s">
        <v>563</v>
      </c>
      <c r="C19" s="201"/>
      <c r="D19" s="201"/>
      <c r="E19" s="201"/>
      <c r="F19" s="202"/>
      <c r="H19" s="159">
        <f>ROW(B15)</f>
        <v>15</v>
      </c>
    </row>
    <row r="20" ht="17.25" customHeight="1" hidden="1" outlineLevel="1">
      <c r="B20" s="43"/>
    </row>
    <row r="21" ht="17.25" customHeight="1" hidden="1" outlineLevel="1">
      <c r="B21" s="43"/>
    </row>
    <row r="22" spans="2:3" ht="17.25" customHeight="1" collapsed="1">
      <c r="B22" s="199" t="s">
        <v>331</v>
      </c>
      <c r="C22" s="199"/>
    </row>
    <row r="23" ht="17.25" customHeight="1" hidden="1" outlineLevel="1">
      <c r="B23" s="74" t="s">
        <v>290</v>
      </c>
    </row>
    <row r="24" ht="17.25" customHeight="1" hidden="1" outlineLevel="1">
      <c r="B24" s="16" t="s">
        <v>567</v>
      </c>
    </row>
    <row r="25" ht="17.25" customHeight="1" hidden="1" outlineLevel="1">
      <c r="B25" s="9" t="s">
        <v>568</v>
      </c>
    </row>
    <row r="26" ht="17.25" customHeight="1" hidden="1" outlineLevel="1">
      <c r="B26" s="9" t="s">
        <v>569</v>
      </c>
    </row>
    <row r="27" ht="17.25" customHeight="1" hidden="1" outlineLevel="1"/>
    <row r="28" ht="17.25" customHeight="1" hidden="1" outlineLevel="1">
      <c r="B28" s="13" t="s">
        <v>585</v>
      </c>
    </row>
    <row r="29" spans="2:6" ht="17.25" customHeight="1" hidden="1" outlineLevel="1">
      <c r="B29" s="83" t="s">
        <v>570</v>
      </c>
      <c r="C29" s="83" t="s">
        <v>571</v>
      </c>
      <c r="D29" s="83" t="s">
        <v>572</v>
      </c>
      <c r="E29" s="83" t="s">
        <v>573</v>
      </c>
      <c r="F29" s="83" t="s">
        <v>574</v>
      </c>
    </row>
    <row r="30" spans="2:6" ht="17.25" customHeight="1" hidden="1" outlineLevel="1">
      <c r="B30" s="83" t="s">
        <v>575</v>
      </c>
      <c r="C30" s="83">
        <v>60</v>
      </c>
      <c r="D30" s="83">
        <v>59</v>
      </c>
      <c r="E30" s="83">
        <v>61</v>
      </c>
      <c r="F30" s="83">
        <v>55</v>
      </c>
    </row>
    <row r="31" spans="2:6" ht="17.25" customHeight="1" hidden="1" outlineLevel="1">
      <c r="B31" s="83" t="s">
        <v>576</v>
      </c>
      <c r="C31" s="83" t="s">
        <v>580</v>
      </c>
      <c r="D31" s="83" t="s">
        <v>580</v>
      </c>
      <c r="E31" s="83" t="s">
        <v>578</v>
      </c>
      <c r="F31" s="83" t="s">
        <v>579</v>
      </c>
    </row>
    <row r="32" spans="2:6" ht="17.25" customHeight="1" hidden="1" outlineLevel="1">
      <c r="B32" s="83" t="s">
        <v>577</v>
      </c>
      <c r="C32" s="83" t="s">
        <v>581</v>
      </c>
      <c r="D32" s="83" t="s">
        <v>582</v>
      </c>
      <c r="E32" s="83" t="s">
        <v>583</v>
      </c>
      <c r="F32" s="83" t="s">
        <v>584</v>
      </c>
    </row>
    <row r="33" spans="2:7" s="10" customFormat="1" ht="17.25" customHeight="1" hidden="1" outlineLevel="1">
      <c r="B33" s="28"/>
      <c r="C33" s="28"/>
      <c r="D33" s="28"/>
      <c r="E33" s="28"/>
      <c r="F33" s="28"/>
      <c r="G33" s="39"/>
    </row>
    <row r="34" spans="2:8" ht="17.25" customHeight="1" hidden="1" outlineLevel="1">
      <c r="B34" s="88" t="s">
        <v>571</v>
      </c>
      <c r="C34" s="89" t="s">
        <v>586</v>
      </c>
      <c r="D34" s="90"/>
      <c r="E34" s="90"/>
      <c r="F34" s="91"/>
      <c r="H34" s="159">
        <f>HLOOKUP(B34,$C$29:$F$32,2,FALSE)</f>
        <v>60</v>
      </c>
    </row>
    <row r="35" spans="2:8" ht="17.25" customHeight="1" hidden="1" outlineLevel="1">
      <c r="B35" s="84" t="s">
        <v>572</v>
      </c>
      <c r="C35" s="85" t="s">
        <v>587</v>
      </c>
      <c r="D35" s="86"/>
      <c r="E35" s="86"/>
      <c r="F35" s="87"/>
      <c r="H35" s="159" t="str">
        <f>HLOOKUP(B35,$C$29:$F$32,3,FALSE)</f>
        <v>민정</v>
      </c>
    </row>
    <row r="36" spans="2:8" ht="17.25" customHeight="1" hidden="1" outlineLevel="1">
      <c r="B36" s="92" t="s">
        <v>574</v>
      </c>
      <c r="C36" s="93" t="s">
        <v>588</v>
      </c>
      <c r="D36" s="94"/>
      <c r="E36" s="94"/>
      <c r="F36" s="95"/>
      <c r="H36" s="159" t="str">
        <f>HLOOKUP(B36,$C$29:$F$32,4,FALSE)</f>
        <v>통영</v>
      </c>
    </row>
    <row r="37" spans="2:6" ht="17.25" customHeight="1" hidden="1" outlineLevel="1">
      <c r="B37" s="21"/>
      <c r="D37" s="29"/>
      <c r="E37" s="29"/>
      <c r="F37" s="29"/>
    </row>
    <row r="38" spans="2:6" ht="17.25" customHeight="1" hidden="1" outlineLevel="1">
      <c r="B38" s="21"/>
      <c r="D38" s="29"/>
      <c r="E38" s="29"/>
      <c r="F38" s="29"/>
    </row>
    <row r="39" spans="2:3" ht="17.25" customHeight="1" collapsed="1">
      <c r="B39" s="199" t="s">
        <v>332</v>
      </c>
      <c r="C39" s="199"/>
    </row>
    <row r="40" ht="17.25" customHeight="1" hidden="1" outlineLevel="1">
      <c r="B40" s="74" t="s">
        <v>289</v>
      </c>
    </row>
    <row r="41" ht="17.25" customHeight="1" hidden="1" outlineLevel="1">
      <c r="B41" s="16" t="s">
        <v>291</v>
      </c>
    </row>
    <row r="42" ht="17.25" customHeight="1" hidden="1" outlineLevel="1">
      <c r="B42" s="9" t="s">
        <v>568</v>
      </c>
    </row>
    <row r="43" ht="17.25" customHeight="1" hidden="1" outlineLevel="1">
      <c r="B43" s="9" t="s">
        <v>569</v>
      </c>
    </row>
    <row r="44" ht="17.25" customHeight="1" hidden="1" outlineLevel="1"/>
    <row r="45" ht="17.25" customHeight="1" hidden="1" outlineLevel="1">
      <c r="B45" s="13" t="s">
        <v>585</v>
      </c>
    </row>
    <row r="46" spans="2:7" s="73" customFormat="1" ht="17.25" customHeight="1" hidden="1" outlineLevel="1">
      <c r="B46" s="96" t="s">
        <v>292</v>
      </c>
      <c r="C46" s="96" t="s">
        <v>293</v>
      </c>
      <c r="D46" s="96" t="s">
        <v>294</v>
      </c>
      <c r="E46" s="96" t="s">
        <v>295</v>
      </c>
      <c r="F46" s="97" t="s">
        <v>307</v>
      </c>
      <c r="G46" s="70"/>
    </row>
    <row r="47" spans="2:7" s="73" customFormat="1" ht="17.25" customHeight="1" hidden="1" outlineLevel="1">
      <c r="B47" s="96" t="s">
        <v>296</v>
      </c>
      <c r="C47" s="96">
        <v>60</v>
      </c>
      <c r="D47" s="96" t="s">
        <v>297</v>
      </c>
      <c r="E47" s="96" t="s">
        <v>298</v>
      </c>
      <c r="F47" s="97" t="s">
        <v>308</v>
      </c>
      <c r="G47" s="70"/>
    </row>
    <row r="48" spans="2:7" s="73" customFormat="1" ht="17.25" customHeight="1" hidden="1" outlineLevel="1">
      <c r="B48" s="96" t="s">
        <v>299</v>
      </c>
      <c r="C48" s="96">
        <v>59</v>
      </c>
      <c r="D48" s="96" t="s">
        <v>297</v>
      </c>
      <c r="E48" s="96" t="s">
        <v>300</v>
      </c>
      <c r="F48" s="97" t="s">
        <v>308</v>
      </c>
      <c r="G48" s="70"/>
    </row>
    <row r="49" spans="2:7" s="73" customFormat="1" ht="17.25" customHeight="1" hidden="1" outlineLevel="1">
      <c r="B49" s="96" t="s">
        <v>301</v>
      </c>
      <c r="C49" s="96">
        <v>61</v>
      </c>
      <c r="D49" s="96" t="s">
        <v>302</v>
      </c>
      <c r="E49" s="96" t="s">
        <v>303</v>
      </c>
      <c r="F49" s="97" t="s">
        <v>309</v>
      </c>
      <c r="G49" s="70"/>
    </row>
    <row r="50" spans="2:7" s="73" customFormat="1" ht="17.25" customHeight="1" hidden="1" outlineLevel="1">
      <c r="B50" s="96" t="s">
        <v>304</v>
      </c>
      <c r="C50" s="96">
        <v>55</v>
      </c>
      <c r="D50" s="96" t="s">
        <v>305</v>
      </c>
      <c r="E50" s="96" t="s">
        <v>306</v>
      </c>
      <c r="F50" s="97" t="s">
        <v>310</v>
      </c>
      <c r="G50" s="70"/>
    </row>
    <row r="51" ht="17.25" customHeight="1" hidden="1" outlineLevel="1"/>
    <row r="52" spans="2:8" ht="17.25" customHeight="1" hidden="1" outlineLevel="1">
      <c r="B52" s="88" t="s">
        <v>571</v>
      </c>
      <c r="C52" s="89" t="s">
        <v>586</v>
      </c>
      <c r="D52" s="90"/>
      <c r="E52" s="90"/>
      <c r="F52" s="91"/>
      <c r="H52" s="159">
        <f>VLOOKUP(B52,$B$47:$F$50,2,FALSE)</f>
        <v>60</v>
      </c>
    </row>
    <row r="53" spans="2:8" ht="17.25" customHeight="1" hidden="1" outlineLevel="1">
      <c r="B53" s="84" t="s">
        <v>572</v>
      </c>
      <c r="C53" s="85" t="s">
        <v>587</v>
      </c>
      <c r="D53" s="86"/>
      <c r="E53" s="86"/>
      <c r="F53" s="87"/>
      <c r="H53" s="159" t="str">
        <f>VLOOKUP(B53,$B$47:$F$50,3,FALSE)</f>
        <v>민정</v>
      </c>
    </row>
    <row r="54" spans="2:8" ht="17.25" customHeight="1" hidden="1" outlineLevel="1">
      <c r="B54" s="92" t="s">
        <v>574</v>
      </c>
      <c r="C54" s="93" t="s">
        <v>311</v>
      </c>
      <c r="D54" s="94"/>
      <c r="E54" s="94"/>
      <c r="F54" s="95"/>
      <c r="H54" s="159" t="str">
        <f>VLOOKUP(B54,$B$47:$F$50,5,FALSE)</f>
        <v>변호사</v>
      </c>
    </row>
    <row r="55" ht="17.25" customHeight="1" hidden="1" outlineLevel="1"/>
    <row r="56" ht="17.25" customHeight="1" hidden="1" outlineLevel="1"/>
    <row r="57" spans="2:3" ht="17.25" customHeight="1" collapsed="1">
      <c r="B57" s="199" t="s">
        <v>333</v>
      </c>
      <c r="C57" s="199"/>
    </row>
    <row r="58" ht="17.25" customHeight="1" hidden="1" outlineLevel="1">
      <c r="B58" s="98" t="s">
        <v>312</v>
      </c>
    </row>
    <row r="59" ht="17.25" customHeight="1" hidden="1" outlineLevel="1">
      <c r="B59" s="16" t="s">
        <v>313</v>
      </c>
    </row>
    <row r="60" ht="17.25" customHeight="1" hidden="1" outlineLevel="1">
      <c r="B60" s="9" t="s">
        <v>314</v>
      </c>
    </row>
    <row r="61" ht="17.25" customHeight="1" hidden="1" outlineLevel="1">
      <c r="B61" s="9" t="s">
        <v>315</v>
      </c>
    </row>
    <row r="62" ht="17.25" customHeight="1" hidden="1" outlineLevel="1">
      <c r="B62" s="99" t="s">
        <v>317</v>
      </c>
    </row>
    <row r="63" ht="17.25" customHeight="1" hidden="1" outlineLevel="1">
      <c r="B63" s="99" t="s">
        <v>316</v>
      </c>
    </row>
    <row r="64" ht="17.25" customHeight="1" hidden="1" outlineLevel="1">
      <c r="B64" s="100" t="s">
        <v>319</v>
      </c>
    </row>
    <row r="65" ht="17.25" customHeight="1" hidden="1" outlineLevel="1">
      <c r="B65" s="100" t="s">
        <v>318</v>
      </c>
    </row>
    <row r="66" ht="17.25" customHeight="1" hidden="1" outlineLevel="1">
      <c r="B66" s="8"/>
    </row>
    <row r="67" ht="17.25" customHeight="1" hidden="1" outlineLevel="1">
      <c r="B67" s="13" t="s">
        <v>320</v>
      </c>
    </row>
    <row r="68" spans="2:6" ht="17.25" customHeight="1" hidden="1" outlineLevel="1">
      <c r="B68" s="96" t="s">
        <v>292</v>
      </c>
      <c r="C68" s="96" t="s">
        <v>293</v>
      </c>
      <c r="D68" s="96" t="s">
        <v>294</v>
      </c>
      <c r="E68" s="96" t="s">
        <v>295</v>
      </c>
      <c r="F68" s="97" t="s">
        <v>307</v>
      </c>
    </row>
    <row r="69" spans="2:6" ht="17.25" customHeight="1" hidden="1" outlineLevel="1">
      <c r="B69" s="96" t="s">
        <v>296</v>
      </c>
      <c r="C69" s="96">
        <v>60</v>
      </c>
      <c r="D69" s="96" t="s">
        <v>297</v>
      </c>
      <c r="E69" s="96" t="s">
        <v>298</v>
      </c>
      <c r="F69" s="97" t="s">
        <v>308</v>
      </c>
    </row>
    <row r="70" spans="2:6" ht="17.25" customHeight="1" hidden="1" outlineLevel="1">
      <c r="B70" s="96" t="s">
        <v>299</v>
      </c>
      <c r="C70" s="96">
        <v>59</v>
      </c>
      <c r="D70" s="96" t="s">
        <v>297</v>
      </c>
      <c r="E70" s="96" t="s">
        <v>300</v>
      </c>
      <c r="F70" s="97" t="s">
        <v>308</v>
      </c>
    </row>
    <row r="71" spans="2:6" ht="17.25" customHeight="1" hidden="1" outlineLevel="1">
      <c r="B71" s="96" t="s">
        <v>301</v>
      </c>
      <c r="C71" s="96">
        <v>61</v>
      </c>
      <c r="D71" s="96" t="s">
        <v>302</v>
      </c>
      <c r="E71" s="96" t="s">
        <v>303</v>
      </c>
      <c r="F71" s="97" t="s">
        <v>309</v>
      </c>
    </row>
    <row r="72" spans="2:6" ht="17.25" customHeight="1" hidden="1" outlineLevel="1">
      <c r="B72" s="96" t="s">
        <v>304</v>
      </c>
      <c r="C72" s="96">
        <v>55</v>
      </c>
      <c r="D72" s="96" t="s">
        <v>305</v>
      </c>
      <c r="E72" s="96" t="s">
        <v>306</v>
      </c>
      <c r="F72" s="97" t="s">
        <v>310</v>
      </c>
    </row>
    <row r="73" ht="17.25" customHeight="1" hidden="1" outlineLevel="1"/>
    <row r="74" spans="2:8" ht="17.25" customHeight="1" hidden="1" outlineLevel="1">
      <c r="B74" s="103" t="s">
        <v>321</v>
      </c>
      <c r="C74" s="85" t="s">
        <v>322</v>
      </c>
      <c r="D74" s="104"/>
      <c r="E74" s="104"/>
      <c r="F74" s="105"/>
      <c r="H74" s="159">
        <f>MATCH(B74,$B$68:$F$68,0)</f>
        <v>3</v>
      </c>
    </row>
    <row r="75" spans="2:8" ht="17.25" customHeight="1" hidden="1" outlineLevel="1">
      <c r="B75" s="92" t="s">
        <v>323</v>
      </c>
      <c r="C75" s="93" t="s">
        <v>324</v>
      </c>
      <c r="D75" s="101"/>
      <c r="E75" s="101"/>
      <c r="F75" s="102"/>
      <c r="H75" s="159">
        <f>MATCH(B75,$B$68:$B$72,0)</f>
        <v>4</v>
      </c>
    </row>
    <row r="76" ht="17.25" customHeight="1" hidden="1" outlineLevel="1"/>
    <row r="77" ht="17.25" customHeight="1" hidden="1" outlineLevel="1"/>
    <row r="78" spans="2:3" ht="17.25" customHeight="1" collapsed="1">
      <c r="B78" s="207" t="s">
        <v>334</v>
      </c>
      <c r="C78" s="199"/>
    </row>
    <row r="79" ht="17.25" customHeight="1" hidden="1" outlineLevel="1">
      <c r="B79" s="98" t="s">
        <v>325</v>
      </c>
    </row>
    <row r="80" ht="17.25" customHeight="1" hidden="1" outlineLevel="1">
      <c r="B80" s="16" t="s">
        <v>326</v>
      </c>
    </row>
    <row r="81" ht="17.25" customHeight="1" hidden="1" outlineLevel="1"/>
    <row r="82" ht="17.25" customHeight="1" hidden="1" outlineLevel="1">
      <c r="B82" s="13" t="s">
        <v>320</v>
      </c>
    </row>
    <row r="83" spans="2:6" ht="17.25" customHeight="1" hidden="1" outlineLevel="1">
      <c r="B83" s="96" t="s">
        <v>292</v>
      </c>
      <c r="C83" s="96" t="s">
        <v>293</v>
      </c>
      <c r="D83" s="96" t="s">
        <v>294</v>
      </c>
      <c r="E83" s="96" t="s">
        <v>295</v>
      </c>
      <c r="F83" s="97" t="s">
        <v>307</v>
      </c>
    </row>
    <row r="84" spans="2:6" ht="17.25" customHeight="1" hidden="1" outlineLevel="1">
      <c r="B84" s="96" t="s">
        <v>296</v>
      </c>
      <c r="C84" s="96">
        <v>60</v>
      </c>
      <c r="D84" s="96" t="s">
        <v>297</v>
      </c>
      <c r="E84" s="96" t="s">
        <v>298</v>
      </c>
      <c r="F84" s="97" t="s">
        <v>308</v>
      </c>
    </row>
    <row r="85" spans="2:6" ht="17.25" customHeight="1" hidden="1" outlineLevel="1">
      <c r="B85" s="96" t="s">
        <v>299</v>
      </c>
      <c r="C85" s="96">
        <v>59</v>
      </c>
      <c r="D85" s="96" t="s">
        <v>297</v>
      </c>
      <c r="E85" s="96" t="s">
        <v>300</v>
      </c>
      <c r="F85" s="97" t="s">
        <v>308</v>
      </c>
    </row>
    <row r="86" spans="2:6" ht="17.25" customHeight="1" hidden="1" outlineLevel="1">
      <c r="B86" s="96" t="s">
        <v>301</v>
      </c>
      <c r="C86" s="96">
        <v>61</v>
      </c>
      <c r="D86" s="96" t="s">
        <v>302</v>
      </c>
      <c r="E86" s="96" t="s">
        <v>303</v>
      </c>
      <c r="F86" s="97" t="s">
        <v>309</v>
      </c>
    </row>
    <row r="87" spans="2:6" ht="17.25" customHeight="1" hidden="1" outlineLevel="1">
      <c r="B87" s="96" t="s">
        <v>304</v>
      </c>
      <c r="C87" s="96">
        <v>55</v>
      </c>
      <c r="D87" s="96" t="s">
        <v>305</v>
      </c>
      <c r="E87" s="96" t="s">
        <v>306</v>
      </c>
      <c r="F87" s="97" t="s">
        <v>310</v>
      </c>
    </row>
    <row r="88" ht="17.25" customHeight="1" hidden="1" outlineLevel="1"/>
    <row r="89" spans="2:8" ht="17.25" customHeight="1" hidden="1" outlineLevel="1">
      <c r="B89" s="84" t="s">
        <v>327</v>
      </c>
      <c r="C89" s="85"/>
      <c r="D89" s="104"/>
      <c r="E89" s="104"/>
      <c r="F89" s="105"/>
      <c r="H89" s="159" t="str">
        <f>INDEX($B$84:$F$87,MATCH(MIN($C$84:$C$87),$C$84:$C$87,0),1)</f>
        <v>노무연</v>
      </c>
    </row>
    <row r="90" spans="2:8" ht="17.25" customHeight="1" hidden="1" outlineLevel="1">
      <c r="B90" s="84" t="s">
        <v>328</v>
      </c>
      <c r="C90" s="85"/>
      <c r="D90" s="104"/>
      <c r="E90" s="104"/>
      <c r="F90" s="105"/>
      <c r="H90" s="159" t="str">
        <f>INDEX($B$84:$F$87,MATCH(MAX($C$84:$C$87),$C$84:$C$87,0),1)</f>
        <v>김영남</v>
      </c>
    </row>
    <row r="91" ht="17.25" customHeight="1" hidden="1" outlineLevel="1"/>
    <row r="92" ht="17.25" customHeight="1" hidden="1" outlineLevel="1"/>
    <row r="93" spans="2:5" ht="17.25" customHeight="1" collapsed="1">
      <c r="B93" s="207" t="s">
        <v>368</v>
      </c>
      <c r="C93" s="207"/>
      <c r="D93" s="207"/>
      <c r="E93" s="207"/>
    </row>
    <row r="94" ht="17.25" customHeight="1" hidden="1" outlineLevel="1"/>
    <row r="95" ht="17.25" customHeight="1" hidden="1" outlineLevel="1">
      <c r="B95" s="13" t="s">
        <v>320</v>
      </c>
    </row>
    <row r="96" spans="2:6" ht="17.25" customHeight="1" hidden="1" outlineLevel="1">
      <c r="B96" s="96" t="s">
        <v>292</v>
      </c>
      <c r="C96" s="96" t="s">
        <v>293</v>
      </c>
      <c r="D96" s="96" t="s">
        <v>294</v>
      </c>
      <c r="E96" s="96" t="s">
        <v>295</v>
      </c>
      <c r="F96" s="97" t="s">
        <v>307</v>
      </c>
    </row>
    <row r="97" spans="2:6" ht="17.25" customHeight="1" hidden="1" outlineLevel="1">
      <c r="B97" s="96" t="s">
        <v>296</v>
      </c>
      <c r="C97" s="96">
        <v>60</v>
      </c>
      <c r="D97" s="96" t="s">
        <v>297</v>
      </c>
      <c r="E97" s="96" t="s">
        <v>298</v>
      </c>
      <c r="F97" s="97" t="s">
        <v>308</v>
      </c>
    </row>
    <row r="98" spans="2:6" ht="17.25" customHeight="1" hidden="1" outlineLevel="1">
      <c r="B98" s="96" t="s">
        <v>299</v>
      </c>
      <c r="C98" s="96">
        <v>59</v>
      </c>
      <c r="D98" s="96" t="s">
        <v>297</v>
      </c>
      <c r="E98" s="96" t="s">
        <v>300</v>
      </c>
      <c r="F98" s="97" t="s">
        <v>308</v>
      </c>
    </row>
    <row r="99" spans="2:6" ht="17.25" customHeight="1" hidden="1" outlineLevel="1">
      <c r="B99" s="96" t="s">
        <v>301</v>
      </c>
      <c r="C99" s="96">
        <v>61</v>
      </c>
      <c r="D99" s="96" t="s">
        <v>302</v>
      </c>
      <c r="E99" s="96" t="s">
        <v>303</v>
      </c>
      <c r="F99" s="97" t="s">
        <v>309</v>
      </c>
    </row>
    <row r="100" spans="2:6" ht="17.25" customHeight="1" hidden="1" outlineLevel="1">
      <c r="B100" s="96" t="s">
        <v>304</v>
      </c>
      <c r="C100" s="96">
        <v>55</v>
      </c>
      <c r="D100" s="96" t="s">
        <v>305</v>
      </c>
      <c r="E100" s="96" t="s">
        <v>306</v>
      </c>
      <c r="F100" s="97" t="s">
        <v>310</v>
      </c>
    </row>
    <row r="101" ht="17.25" customHeight="1" hidden="1" outlineLevel="1"/>
    <row r="102" spans="2:8" ht="17.25" customHeight="1" hidden="1" outlineLevel="1">
      <c r="B102" s="106" t="s">
        <v>574</v>
      </c>
      <c r="C102" s="85" t="s">
        <v>365</v>
      </c>
      <c r="D102" s="104"/>
      <c r="E102" s="104"/>
      <c r="F102" s="105"/>
      <c r="H102" s="159">
        <f>MATCH(B102,$B$96:$B$100,0)</f>
        <v>5</v>
      </c>
    </row>
    <row r="103" spans="2:8" ht="17.25" customHeight="1" hidden="1" outlineLevel="1">
      <c r="B103" s="106" t="s">
        <v>307</v>
      </c>
      <c r="C103" s="85" t="s">
        <v>366</v>
      </c>
      <c r="D103" s="104"/>
      <c r="E103" s="104"/>
      <c r="F103" s="105"/>
      <c r="H103" s="159">
        <f>MATCH($B$103,$B$96:$F$96,0)</f>
        <v>5</v>
      </c>
    </row>
    <row r="104" ht="17.25" customHeight="1" hidden="1" outlineLevel="1"/>
    <row r="105" spans="2:8" ht="17.25" customHeight="1" hidden="1" outlineLevel="1">
      <c r="B105" s="204" t="s">
        <v>367</v>
      </c>
      <c r="C105" s="205"/>
      <c r="D105" s="205"/>
      <c r="E105" s="205"/>
      <c r="F105" s="206"/>
      <c r="H105" s="159" t="str">
        <f>INDEX($B$96:$F$100,MATCH($B$102,$B$96:$B$100,0),MATCH($B$103,$B$96:$F$96,0))</f>
        <v>변호사</v>
      </c>
    </row>
    <row r="106" ht="17.25" customHeight="1" hidden="1" outlineLevel="1"/>
    <row r="107" ht="17.25" customHeight="1" hidden="1" outlineLevel="1"/>
    <row r="108" ht="17.25" customHeight="1" collapsed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</sheetData>
  <mergeCells count="13">
    <mergeCell ref="B105:F105"/>
    <mergeCell ref="B93:E93"/>
    <mergeCell ref="B39:C39"/>
    <mergeCell ref="B57:C57"/>
    <mergeCell ref="B78:C78"/>
    <mergeCell ref="B1:D1"/>
    <mergeCell ref="B4:C4"/>
    <mergeCell ref="B9:F9"/>
    <mergeCell ref="B10:F10"/>
    <mergeCell ref="B13:C13"/>
    <mergeCell ref="B18:F18"/>
    <mergeCell ref="B19:F19"/>
    <mergeCell ref="B22:C22"/>
  </mergeCells>
  <hyperlinks>
    <hyperlink ref="B1" location="'논리의 합_곱'!A1" display="논리함수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B1:H192"/>
  <sheetViews>
    <sheetView workbookViewId="0" topLeftCell="A1">
      <selection activeCell="A1" sqref="A1"/>
    </sheetView>
  </sheetViews>
  <sheetFormatPr defaultColWidth="8.88671875" defaultRowHeight="13.5" outlineLevelRow="1"/>
  <cols>
    <col min="1" max="1" width="6.21484375" style="8" customWidth="1"/>
    <col min="2" max="2" width="8.21484375" style="9" customWidth="1"/>
    <col min="3" max="3" width="8.21484375" style="21" customWidth="1"/>
    <col min="4" max="5" width="8.21484375" style="70" customWidth="1"/>
    <col min="6" max="6" width="7.6640625" style="38" customWidth="1"/>
    <col min="7" max="7" width="2.88671875" style="38" customWidth="1"/>
    <col min="8" max="8" width="30.21484375" style="8" customWidth="1"/>
    <col min="9" max="11" width="11.77734375" style="8" customWidth="1"/>
    <col min="12" max="13" width="10.6640625" style="8" customWidth="1"/>
    <col min="14" max="16384" width="8.88671875" style="8" customWidth="1"/>
  </cols>
  <sheetData>
    <row r="1" spans="2:5" ht="24" customHeight="1">
      <c r="B1" s="210" t="s">
        <v>88</v>
      </c>
      <c r="C1" s="210"/>
      <c r="D1" s="210"/>
      <c r="E1" s="117"/>
    </row>
    <row r="2" ht="17.25" customHeight="1"/>
    <row r="3" ht="17.25" customHeight="1"/>
    <row r="4" spans="2:3" ht="17.25" customHeight="1">
      <c r="B4" s="199" t="s">
        <v>89</v>
      </c>
      <c r="C4" s="199"/>
    </row>
    <row r="5" spans="2:7" s="73" customFormat="1" ht="17.25" customHeight="1" hidden="1" outlineLevel="1">
      <c r="B5" s="74" t="s">
        <v>94</v>
      </c>
      <c r="C5" s="75"/>
      <c r="D5" s="70"/>
      <c r="E5" s="70"/>
      <c r="F5" s="70"/>
      <c r="G5" s="70"/>
    </row>
    <row r="6" ht="17.25" customHeight="1" hidden="1" outlineLevel="1">
      <c r="B6" s="16" t="s">
        <v>90</v>
      </c>
    </row>
    <row r="7" ht="17.25" customHeight="1" hidden="1" outlineLevel="1"/>
    <row r="8" ht="17.25" customHeight="1" hidden="1" outlineLevel="1">
      <c r="B8" s="13" t="s">
        <v>91</v>
      </c>
    </row>
    <row r="9" spans="2:8" ht="17.25" customHeight="1" hidden="1" outlineLevel="1">
      <c r="B9" s="200">
        <v>-2</v>
      </c>
      <c r="C9" s="201"/>
      <c r="D9" s="201"/>
      <c r="E9" s="201"/>
      <c r="F9" s="202"/>
      <c r="H9" s="159">
        <f>ABS(B9)</f>
        <v>2</v>
      </c>
    </row>
    <row r="10" spans="2:8" ht="17.25" customHeight="1" hidden="1" outlineLevel="1">
      <c r="B10" s="200">
        <v>2</v>
      </c>
      <c r="C10" s="201"/>
      <c r="D10" s="201"/>
      <c r="E10" s="201"/>
      <c r="F10" s="202"/>
      <c r="H10" s="159">
        <f>ABS(B10)</f>
        <v>2</v>
      </c>
    </row>
    <row r="11" ht="17.25" customHeight="1" hidden="1" outlineLevel="1">
      <c r="B11" s="43"/>
    </row>
    <row r="12" ht="17.25" customHeight="1" hidden="1" outlineLevel="1">
      <c r="B12" s="43"/>
    </row>
    <row r="13" spans="2:3" ht="17.25" customHeight="1" collapsed="1">
      <c r="B13" s="207" t="s">
        <v>92</v>
      </c>
      <c r="C13" s="199"/>
    </row>
    <row r="14" spans="2:7" s="73" customFormat="1" ht="17.25" customHeight="1" hidden="1" outlineLevel="1">
      <c r="B14" s="74" t="s">
        <v>93</v>
      </c>
      <c r="C14" s="75"/>
      <c r="D14" s="70"/>
      <c r="E14" s="70"/>
      <c r="F14" s="70"/>
      <c r="G14" s="70"/>
    </row>
    <row r="15" ht="17.25" customHeight="1" hidden="1" outlineLevel="1">
      <c r="B15" s="118" t="s">
        <v>95</v>
      </c>
    </row>
    <row r="16" ht="17.25" customHeight="1" hidden="1" outlineLevel="1"/>
    <row r="17" ht="17.25" customHeight="1" hidden="1" outlineLevel="1">
      <c r="B17" s="13" t="s">
        <v>96</v>
      </c>
    </row>
    <row r="18" spans="2:8" ht="17.25" customHeight="1" hidden="1" outlineLevel="1">
      <c r="B18" s="200">
        <v>62</v>
      </c>
      <c r="C18" s="201"/>
      <c r="D18" s="201"/>
      <c r="E18" s="201"/>
      <c r="F18" s="202"/>
      <c r="H18" s="159">
        <f>MOD(B18,8)</f>
        <v>6</v>
      </c>
    </row>
    <row r="19" ht="17.25" customHeight="1" hidden="1" outlineLevel="1">
      <c r="B19" s="43"/>
    </row>
    <row r="20" ht="17.25" customHeight="1" hidden="1" outlineLevel="1">
      <c r="B20" s="43"/>
    </row>
    <row r="21" spans="2:3" ht="17.25" customHeight="1" collapsed="1">
      <c r="B21" s="207" t="s">
        <v>97</v>
      </c>
      <c r="C21" s="199"/>
    </row>
    <row r="22" spans="2:7" s="73" customFormat="1" ht="17.25" customHeight="1" hidden="1" outlineLevel="1">
      <c r="B22" s="74" t="s">
        <v>98</v>
      </c>
      <c r="C22" s="75"/>
      <c r="D22" s="70"/>
      <c r="E22" s="70"/>
      <c r="F22" s="70"/>
      <c r="G22" s="70"/>
    </row>
    <row r="23" ht="17.25" customHeight="1" hidden="1" outlineLevel="1">
      <c r="B23" s="118" t="s">
        <v>99</v>
      </c>
    </row>
    <row r="24" ht="17.25" customHeight="1" hidden="1" outlineLevel="1"/>
    <row r="25" ht="17.25" customHeight="1" hidden="1" outlineLevel="1">
      <c r="B25" s="13" t="s">
        <v>100</v>
      </c>
    </row>
    <row r="26" spans="2:8" ht="17.25" customHeight="1" hidden="1" outlineLevel="1">
      <c r="B26" s="200">
        <v>62</v>
      </c>
      <c r="C26" s="201"/>
      <c r="D26" s="201"/>
      <c r="E26" s="201"/>
      <c r="F26" s="202"/>
      <c r="H26" s="159">
        <f>QUOTIENT(B26,8)</f>
        <v>7</v>
      </c>
    </row>
    <row r="27" ht="17.25" customHeight="1" hidden="1" outlineLevel="1"/>
    <row r="28" ht="17.25" customHeight="1" hidden="1" outlineLevel="1"/>
    <row r="29" spans="2:3" ht="17.25" customHeight="1" collapsed="1">
      <c r="B29" s="207" t="s">
        <v>101</v>
      </c>
      <c r="C29" s="207"/>
    </row>
    <row r="30" spans="2:7" s="73" customFormat="1" ht="17.25" customHeight="1" hidden="1" outlineLevel="1">
      <c r="B30" s="74" t="s">
        <v>102</v>
      </c>
      <c r="C30" s="75"/>
      <c r="D30" s="70"/>
      <c r="E30" s="70"/>
      <c r="F30" s="70"/>
      <c r="G30" s="70"/>
    </row>
    <row r="31" ht="17.25" customHeight="1" hidden="1" outlineLevel="1">
      <c r="B31" s="118" t="s">
        <v>103</v>
      </c>
    </row>
    <row r="32" ht="17.25" customHeight="1" hidden="1" outlineLevel="1"/>
    <row r="33" ht="17.25" customHeight="1" hidden="1" outlineLevel="1">
      <c r="B33" s="13" t="s">
        <v>104</v>
      </c>
    </row>
    <row r="34" spans="2:8" ht="17.25" customHeight="1" hidden="1" outlineLevel="1">
      <c r="B34" s="209" t="s">
        <v>110</v>
      </c>
      <c r="C34" s="209"/>
      <c r="D34" s="120"/>
      <c r="E34" s="209" t="s">
        <v>105</v>
      </c>
      <c r="F34" s="209"/>
      <c r="G34" s="79"/>
      <c r="H34" s="37"/>
    </row>
    <row r="35" spans="2:8" ht="17.25" customHeight="1" hidden="1" outlineLevel="1">
      <c r="B35" s="208">
        <v>125.654</v>
      </c>
      <c r="C35" s="208"/>
      <c r="E35" s="208" t="s">
        <v>106</v>
      </c>
      <c r="F35" s="208"/>
      <c r="H35" s="159">
        <f>ROUND(B35,2)</f>
        <v>125.65</v>
      </c>
    </row>
    <row r="36" spans="2:8" ht="17.25" customHeight="1" hidden="1" outlineLevel="1">
      <c r="B36" s="208">
        <v>125.654</v>
      </c>
      <c r="C36" s="208"/>
      <c r="E36" s="208" t="s">
        <v>107</v>
      </c>
      <c r="F36" s="208"/>
      <c r="H36" s="159">
        <f>ROUND(B36,1)</f>
        <v>125.7</v>
      </c>
    </row>
    <row r="37" spans="2:8" ht="17.25" customHeight="1" hidden="1" outlineLevel="1">
      <c r="B37" s="208">
        <v>125.654</v>
      </c>
      <c r="C37" s="208"/>
      <c r="E37" s="208" t="s">
        <v>109</v>
      </c>
      <c r="F37" s="208"/>
      <c r="H37" s="159">
        <f>ROUND(B37,0)</f>
        <v>126</v>
      </c>
    </row>
    <row r="38" spans="2:8" ht="17.25" customHeight="1" hidden="1" outlineLevel="1">
      <c r="B38" s="208">
        <v>125.654</v>
      </c>
      <c r="C38" s="208"/>
      <c r="E38" s="208" t="s">
        <v>108</v>
      </c>
      <c r="F38" s="208"/>
      <c r="H38" s="159">
        <f>ROUND(B38,-1)</f>
        <v>130</v>
      </c>
    </row>
    <row r="39" ht="17.25" customHeight="1" hidden="1" outlineLevel="1"/>
    <row r="40" ht="17.25" customHeight="1" hidden="1" outlineLevel="1"/>
    <row r="41" spans="2:3" ht="17.25" customHeight="1" collapsed="1">
      <c r="B41" s="207" t="s">
        <v>111</v>
      </c>
      <c r="C41" s="199"/>
    </row>
    <row r="42" spans="2:7" s="73" customFormat="1" ht="17.25" customHeight="1" hidden="1" outlineLevel="1">
      <c r="B42" s="74" t="s">
        <v>113</v>
      </c>
      <c r="C42" s="75"/>
      <c r="D42" s="70"/>
      <c r="E42" s="70"/>
      <c r="F42" s="70"/>
      <c r="G42" s="70"/>
    </row>
    <row r="43" ht="17.25" customHeight="1" hidden="1" outlineLevel="1">
      <c r="B43" s="118" t="s">
        <v>112</v>
      </c>
    </row>
    <row r="44" ht="17.25" customHeight="1" hidden="1" outlineLevel="1"/>
    <row r="45" ht="17.25" customHeight="1" hidden="1" outlineLevel="1">
      <c r="B45" s="13" t="s">
        <v>104</v>
      </c>
    </row>
    <row r="46" spans="2:8" ht="17.25" customHeight="1" hidden="1" outlineLevel="1">
      <c r="B46" s="209" t="s">
        <v>110</v>
      </c>
      <c r="C46" s="209"/>
      <c r="D46" s="120"/>
      <c r="E46" s="209" t="s">
        <v>105</v>
      </c>
      <c r="F46" s="209"/>
      <c r="G46" s="79"/>
      <c r="H46" s="37"/>
    </row>
    <row r="47" spans="2:8" ht="17.25" customHeight="1" hidden="1" outlineLevel="1">
      <c r="B47" s="208">
        <v>125.654</v>
      </c>
      <c r="C47" s="208"/>
      <c r="E47" s="208" t="s">
        <v>106</v>
      </c>
      <c r="F47" s="208"/>
      <c r="H47" s="159">
        <f>ROUNDDOWN(B47,2)</f>
        <v>125.65</v>
      </c>
    </row>
    <row r="48" spans="2:8" ht="17.25" customHeight="1" hidden="1" outlineLevel="1">
      <c r="B48" s="208">
        <v>125.654</v>
      </c>
      <c r="C48" s="208"/>
      <c r="E48" s="208" t="s">
        <v>107</v>
      </c>
      <c r="F48" s="208"/>
      <c r="H48" s="159">
        <f>ROUNDDOWN(B48,1)</f>
        <v>125.6</v>
      </c>
    </row>
    <row r="49" spans="2:8" ht="17.25" customHeight="1" hidden="1" outlineLevel="1">
      <c r="B49" s="208">
        <v>125.654</v>
      </c>
      <c r="C49" s="208"/>
      <c r="E49" s="208" t="s">
        <v>109</v>
      </c>
      <c r="F49" s="208"/>
      <c r="H49" s="159">
        <f>ROUNDDOWN(B49,0)</f>
        <v>125</v>
      </c>
    </row>
    <row r="50" spans="2:8" ht="17.25" customHeight="1" hidden="1" outlineLevel="1">
      <c r="B50" s="208">
        <v>125.654</v>
      </c>
      <c r="C50" s="208"/>
      <c r="E50" s="208" t="s">
        <v>108</v>
      </c>
      <c r="F50" s="208"/>
      <c r="H50" s="159">
        <f>ROUNDDOWN(B50,-1)</f>
        <v>120</v>
      </c>
    </row>
    <row r="51" ht="17.25" customHeight="1" hidden="1" outlineLevel="1"/>
    <row r="52" ht="17.25" customHeight="1" hidden="1" outlineLevel="1"/>
    <row r="53" spans="2:3" ht="17.25" customHeight="1" collapsed="1">
      <c r="B53" s="207" t="s">
        <v>116</v>
      </c>
      <c r="C53" s="199"/>
    </row>
    <row r="54" spans="2:7" s="73" customFormat="1" ht="17.25" customHeight="1" hidden="1" outlineLevel="1">
      <c r="B54" s="74" t="s">
        <v>114</v>
      </c>
      <c r="C54" s="75"/>
      <c r="D54" s="70"/>
      <c r="E54" s="70"/>
      <c r="F54" s="70"/>
      <c r="G54" s="70"/>
    </row>
    <row r="55" ht="17.25" customHeight="1" hidden="1" outlineLevel="1">
      <c r="B55" s="118" t="s">
        <v>115</v>
      </c>
    </row>
    <row r="56" ht="17.25" customHeight="1" hidden="1" outlineLevel="1"/>
    <row r="57" ht="17.25" customHeight="1" hidden="1" outlineLevel="1">
      <c r="B57" s="13" t="s">
        <v>104</v>
      </c>
    </row>
    <row r="58" spans="2:8" ht="17.25" customHeight="1" hidden="1" outlineLevel="1">
      <c r="B58" s="209" t="s">
        <v>110</v>
      </c>
      <c r="C58" s="209"/>
      <c r="D58" s="120"/>
      <c r="E58" s="209" t="s">
        <v>105</v>
      </c>
      <c r="F58" s="209"/>
      <c r="G58" s="79"/>
      <c r="H58" s="37"/>
    </row>
    <row r="59" spans="2:8" ht="17.25" customHeight="1" hidden="1" outlineLevel="1">
      <c r="B59" s="208">
        <v>125.654</v>
      </c>
      <c r="C59" s="208"/>
      <c r="E59" s="208" t="s">
        <v>106</v>
      </c>
      <c r="F59" s="208"/>
      <c r="H59" s="159">
        <f>ROUNDUP(B59,2)</f>
        <v>125.66000000000001</v>
      </c>
    </row>
    <row r="60" spans="2:8" ht="17.25" customHeight="1" hidden="1" outlineLevel="1">
      <c r="B60" s="208">
        <v>125.654</v>
      </c>
      <c r="C60" s="208"/>
      <c r="E60" s="208" t="s">
        <v>107</v>
      </c>
      <c r="F60" s="208"/>
      <c r="H60" s="159">
        <f>ROUNDUP(B60,1)</f>
        <v>125.69999999999999</v>
      </c>
    </row>
    <row r="61" spans="2:8" ht="17.25" customHeight="1" hidden="1" outlineLevel="1">
      <c r="B61" s="208">
        <v>125.654</v>
      </c>
      <c r="C61" s="208"/>
      <c r="E61" s="208" t="s">
        <v>109</v>
      </c>
      <c r="F61" s="208"/>
      <c r="H61" s="159">
        <f>ROUNDUP(B61,0)</f>
        <v>126</v>
      </c>
    </row>
    <row r="62" spans="2:8" ht="17.25" customHeight="1" hidden="1" outlineLevel="1">
      <c r="B62" s="208">
        <v>125.654</v>
      </c>
      <c r="C62" s="208"/>
      <c r="E62" s="208" t="s">
        <v>108</v>
      </c>
      <c r="F62" s="208"/>
      <c r="H62" s="159">
        <f>ROUNDUP(B62,-1)</f>
        <v>130</v>
      </c>
    </row>
    <row r="63" ht="17.25" customHeight="1" hidden="1" outlineLevel="1"/>
    <row r="64" ht="17.25" customHeight="1" hidden="1" outlineLevel="1"/>
    <row r="65" spans="2:3" ht="17.25" customHeight="1" collapsed="1">
      <c r="B65" s="207" t="s">
        <v>117</v>
      </c>
      <c r="C65" s="199"/>
    </row>
    <row r="66" spans="2:7" s="73" customFormat="1" ht="17.25" customHeight="1" hidden="1" outlineLevel="1">
      <c r="B66" s="74" t="s">
        <v>118</v>
      </c>
      <c r="C66" s="75"/>
      <c r="D66" s="70"/>
      <c r="E66" s="70"/>
      <c r="F66" s="70"/>
      <c r="G66" s="70"/>
    </row>
    <row r="67" ht="17.25" customHeight="1" hidden="1" outlineLevel="1">
      <c r="B67" s="118" t="s">
        <v>119</v>
      </c>
    </row>
    <row r="68" ht="17.25" customHeight="1" hidden="1" outlineLevel="1"/>
    <row r="69" ht="17.25" customHeight="1" hidden="1" outlineLevel="1">
      <c r="B69" s="13" t="s">
        <v>120</v>
      </c>
    </row>
    <row r="70" spans="2:8" ht="17.25" customHeight="1" hidden="1" outlineLevel="1">
      <c r="B70" s="200">
        <v>125.654</v>
      </c>
      <c r="C70" s="201"/>
      <c r="D70" s="201"/>
      <c r="E70" s="201"/>
      <c r="F70" s="202"/>
      <c r="H70" s="159">
        <f>INT(B70)</f>
        <v>125</v>
      </c>
    </row>
    <row r="71" ht="17.25" customHeight="1" hidden="1" outlineLevel="1"/>
    <row r="72" ht="17.25" customHeight="1" hidden="1" outlineLevel="1"/>
    <row r="73" spans="2:3" ht="17.25" customHeight="1" collapsed="1">
      <c r="B73" s="207" t="s">
        <v>594</v>
      </c>
      <c r="C73" s="199"/>
    </row>
    <row r="74" spans="2:7" s="73" customFormat="1" ht="17.25" customHeight="1" hidden="1" outlineLevel="1">
      <c r="B74" s="10" t="s">
        <v>595</v>
      </c>
      <c r="C74" s="55"/>
      <c r="D74" s="71"/>
      <c r="E74" s="71"/>
      <c r="F74" s="71"/>
      <c r="G74" s="70"/>
    </row>
    <row r="75" spans="2:6" ht="17.25" customHeight="1" hidden="1" outlineLevel="1">
      <c r="B75" s="118" t="s">
        <v>596</v>
      </c>
      <c r="C75" s="23"/>
      <c r="D75" s="71"/>
      <c r="E75" s="71"/>
      <c r="F75" s="39"/>
    </row>
    <row r="76" ht="17.25" customHeight="1" hidden="1" outlineLevel="1"/>
    <row r="77" spans="2:8" ht="17.25" customHeight="1" hidden="1" outlineLevel="1">
      <c r="B77" s="126" t="s">
        <v>597</v>
      </c>
      <c r="C77" s="75"/>
      <c r="F77" s="70"/>
      <c r="G77" s="70"/>
      <c r="H77" s="73"/>
    </row>
    <row r="78" spans="2:8" ht="17.25" customHeight="1" hidden="1" outlineLevel="1">
      <c r="B78" s="97" t="s">
        <v>598</v>
      </c>
      <c r="C78" s="96" t="s">
        <v>599</v>
      </c>
      <c r="D78" s="97" t="s">
        <v>600</v>
      </c>
      <c r="E78" s="97" t="s">
        <v>601</v>
      </c>
      <c r="F78" s="97" t="s">
        <v>602</v>
      </c>
      <c r="G78" s="70"/>
      <c r="H78" s="73"/>
    </row>
    <row r="79" spans="2:8" ht="17.25" customHeight="1" hidden="1" outlineLevel="1">
      <c r="B79" s="97" t="s">
        <v>603</v>
      </c>
      <c r="C79" s="96" t="s">
        <v>604</v>
      </c>
      <c r="D79" s="97" t="s">
        <v>605</v>
      </c>
      <c r="E79" s="97">
        <v>200</v>
      </c>
      <c r="F79" s="97"/>
      <c r="G79" s="70"/>
      <c r="H79" s="73"/>
    </row>
    <row r="80" spans="2:8" ht="17.25" customHeight="1" hidden="1" outlineLevel="1">
      <c r="B80" s="97" t="s">
        <v>606</v>
      </c>
      <c r="C80" s="96" t="s">
        <v>607</v>
      </c>
      <c r="D80" s="97" t="s">
        <v>608</v>
      </c>
      <c r="E80" s="97">
        <v>250</v>
      </c>
      <c r="F80" s="97"/>
      <c r="G80" s="70"/>
      <c r="H80" s="73"/>
    </row>
    <row r="81" spans="2:8" ht="17.25" customHeight="1" hidden="1" outlineLevel="1">
      <c r="B81" s="97" t="s">
        <v>609</v>
      </c>
      <c r="C81" s="96" t="s">
        <v>610</v>
      </c>
      <c r="D81" s="97" t="s">
        <v>611</v>
      </c>
      <c r="E81" s="97">
        <v>300</v>
      </c>
      <c r="F81" s="97"/>
      <c r="G81" s="70"/>
      <c r="H81" s="73"/>
    </row>
    <row r="82" spans="2:8" ht="17.25" customHeight="1" hidden="1" outlineLevel="1">
      <c r="B82" s="97" t="s">
        <v>612</v>
      </c>
      <c r="C82" s="96" t="s">
        <v>613</v>
      </c>
      <c r="D82" s="97" t="s">
        <v>614</v>
      </c>
      <c r="E82" s="97">
        <v>350</v>
      </c>
      <c r="F82" s="97">
        <v>350</v>
      </c>
      <c r="G82" s="70"/>
      <c r="H82" s="73"/>
    </row>
    <row r="83" spans="2:8" ht="17.25" customHeight="1" hidden="1" outlineLevel="1">
      <c r="B83" s="97" t="s">
        <v>603</v>
      </c>
      <c r="C83" s="96" t="s">
        <v>615</v>
      </c>
      <c r="D83" s="97" t="s">
        <v>614</v>
      </c>
      <c r="E83" s="97">
        <v>400</v>
      </c>
      <c r="F83" s="97">
        <v>400</v>
      </c>
      <c r="G83" s="70"/>
      <c r="H83" s="73"/>
    </row>
    <row r="84" spans="2:8" ht="17.25" customHeight="1" hidden="1" outlineLevel="1">
      <c r="B84" s="97" t="s">
        <v>603</v>
      </c>
      <c r="C84" s="96" t="s">
        <v>616</v>
      </c>
      <c r="D84" s="97" t="s">
        <v>617</v>
      </c>
      <c r="E84" s="97">
        <v>450</v>
      </c>
      <c r="F84" s="97">
        <v>500</v>
      </c>
      <c r="G84" s="70"/>
      <c r="H84" s="73"/>
    </row>
    <row r="85" spans="2:8" ht="17.25" customHeight="1" hidden="1" outlineLevel="1">
      <c r="B85" s="97" t="s">
        <v>609</v>
      </c>
      <c r="C85" s="96" t="s">
        <v>618</v>
      </c>
      <c r="D85" s="97" t="s">
        <v>614</v>
      </c>
      <c r="E85" s="97">
        <v>500</v>
      </c>
      <c r="F85" s="97"/>
      <c r="G85" s="70"/>
      <c r="H85" s="73"/>
    </row>
    <row r="86" spans="2:8" ht="17.25" customHeight="1" hidden="1" outlineLevel="1">
      <c r="B86" s="126"/>
      <c r="C86" s="75"/>
      <c r="F86" s="70"/>
      <c r="G86" s="70"/>
      <c r="H86" s="73"/>
    </row>
    <row r="87" spans="2:8" ht="17.25" customHeight="1" hidden="1" outlineLevel="1">
      <c r="B87" s="211" t="s">
        <v>619</v>
      </c>
      <c r="C87" s="212"/>
      <c r="D87" s="212"/>
      <c r="E87" s="212"/>
      <c r="F87" s="213"/>
      <c r="H87" s="159">
        <f>SUMIF($B$79:$B$85,"품질",$E$79:$E$85)</f>
        <v>1050</v>
      </c>
    </row>
    <row r="88" spans="2:8" ht="17.25" customHeight="1" hidden="1" outlineLevel="1">
      <c r="B88" s="84" t="s">
        <v>620</v>
      </c>
      <c r="C88" s="85"/>
      <c r="D88" s="127"/>
      <c r="E88" s="127"/>
      <c r="F88" s="128"/>
      <c r="H88" s="159">
        <f>SUMIF(D79:D85,"사원",E79:E85)</f>
        <v>1250</v>
      </c>
    </row>
    <row r="89" ht="17.25" customHeight="1" hidden="1" outlineLevel="1"/>
    <row r="90" ht="17.25" customHeight="1" hidden="1" outlineLevel="1"/>
    <row r="91" spans="2:3" ht="17.25" customHeight="1" collapsed="1">
      <c r="B91" s="207" t="s">
        <v>626</v>
      </c>
      <c r="C91" s="199"/>
    </row>
    <row r="92" spans="2:7" s="73" customFormat="1" ht="17.25" customHeight="1" hidden="1" outlineLevel="1">
      <c r="B92" s="10" t="s">
        <v>621</v>
      </c>
      <c r="C92" s="55"/>
      <c r="D92" s="71"/>
      <c r="E92" s="71"/>
      <c r="F92" s="71"/>
      <c r="G92" s="70"/>
    </row>
    <row r="93" spans="2:6" ht="17.25" customHeight="1" hidden="1" outlineLevel="1">
      <c r="B93" s="118" t="s">
        <v>622</v>
      </c>
      <c r="C93" s="23"/>
      <c r="D93" s="71"/>
      <c r="E93" s="71"/>
      <c r="F93" s="39"/>
    </row>
    <row r="94" ht="17.25" customHeight="1" hidden="1" outlineLevel="1"/>
    <row r="95" spans="2:7" ht="17.25" customHeight="1" hidden="1" outlineLevel="1">
      <c r="B95" s="126" t="s">
        <v>597</v>
      </c>
      <c r="C95" s="75"/>
      <c r="F95" s="70"/>
      <c r="G95" s="70"/>
    </row>
    <row r="96" spans="2:8" ht="17.25" customHeight="1" hidden="1" outlineLevel="1">
      <c r="B96" s="97" t="s">
        <v>598</v>
      </c>
      <c r="C96" s="96" t="s">
        <v>599</v>
      </c>
      <c r="D96" s="97" t="s">
        <v>600</v>
      </c>
      <c r="E96" s="97" t="s">
        <v>601</v>
      </c>
      <c r="F96" s="97" t="s">
        <v>602</v>
      </c>
      <c r="G96" s="70"/>
      <c r="H96" s="73"/>
    </row>
    <row r="97" spans="2:8" ht="17.25" customHeight="1" hidden="1" outlineLevel="1">
      <c r="B97" s="97" t="s">
        <v>603</v>
      </c>
      <c r="C97" s="96" t="s">
        <v>604</v>
      </c>
      <c r="D97" s="97" t="s">
        <v>605</v>
      </c>
      <c r="E97" s="97">
        <v>200</v>
      </c>
      <c r="F97" s="97"/>
      <c r="G97" s="70"/>
      <c r="H97" s="73"/>
    </row>
    <row r="98" spans="2:8" ht="17.25" customHeight="1" hidden="1" outlineLevel="1">
      <c r="B98" s="97" t="s">
        <v>606</v>
      </c>
      <c r="C98" s="96" t="s">
        <v>607</v>
      </c>
      <c r="D98" s="97" t="s">
        <v>608</v>
      </c>
      <c r="E98" s="97">
        <v>250</v>
      </c>
      <c r="F98" s="97"/>
      <c r="G98" s="70"/>
      <c r="H98" s="73"/>
    </row>
    <row r="99" spans="2:8" ht="17.25" customHeight="1" hidden="1" outlineLevel="1">
      <c r="B99" s="97" t="s">
        <v>609</v>
      </c>
      <c r="C99" s="96" t="s">
        <v>610</v>
      </c>
      <c r="D99" s="97" t="s">
        <v>611</v>
      </c>
      <c r="E99" s="97">
        <v>300</v>
      </c>
      <c r="F99" s="97"/>
      <c r="G99" s="70"/>
      <c r="H99" s="73"/>
    </row>
    <row r="100" spans="2:8" ht="17.25" customHeight="1" hidden="1" outlineLevel="1">
      <c r="B100" s="97" t="s">
        <v>612</v>
      </c>
      <c r="C100" s="96" t="s">
        <v>613</v>
      </c>
      <c r="D100" s="97" t="s">
        <v>614</v>
      </c>
      <c r="E100" s="97">
        <v>350</v>
      </c>
      <c r="F100" s="97"/>
      <c r="G100" s="70"/>
      <c r="H100" s="73"/>
    </row>
    <row r="101" spans="2:8" ht="17.25" customHeight="1" hidden="1" outlineLevel="1">
      <c r="B101" s="97" t="s">
        <v>603</v>
      </c>
      <c r="C101" s="96" t="s">
        <v>615</v>
      </c>
      <c r="D101" s="97" t="s">
        <v>614</v>
      </c>
      <c r="E101" s="97">
        <v>400</v>
      </c>
      <c r="F101" s="97"/>
      <c r="G101" s="70"/>
      <c r="H101" s="73"/>
    </row>
    <row r="102" spans="2:8" ht="17.25" customHeight="1" hidden="1" outlineLevel="1">
      <c r="B102" s="97" t="s">
        <v>603</v>
      </c>
      <c r="C102" s="96" t="s">
        <v>616</v>
      </c>
      <c r="D102" s="97" t="s">
        <v>617</v>
      </c>
      <c r="E102" s="97">
        <v>450</v>
      </c>
      <c r="F102" s="97"/>
      <c r="G102" s="70"/>
      <c r="H102" s="73"/>
    </row>
    <row r="103" spans="2:8" ht="17.25" customHeight="1" hidden="1" outlineLevel="1">
      <c r="B103" s="97" t="s">
        <v>609</v>
      </c>
      <c r="C103" s="96" t="s">
        <v>618</v>
      </c>
      <c r="D103" s="97" t="s">
        <v>614</v>
      </c>
      <c r="E103" s="97">
        <v>500</v>
      </c>
      <c r="F103" s="97"/>
      <c r="G103" s="70"/>
      <c r="H103" s="73"/>
    </row>
    <row r="104" spans="2:8" ht="17.25" customHeight="1" hidden="1" outlineLevel="1">
      <c r="B104" s="126"/>
      <c r="C104" s="75"/>
      <c r="F104" s="70"/>
      <c r="G104" s="70"/>
      <c r="H104" s="73"/>
    </row>
    <row r="105" spans="2:8" ht="17.25" customHeight="1" hidden="1" outlineLevel="1">
      <c r="B105" s="211" t="s">
        <v>623</v>
      </c>
      <c r="C105" s="212"/>
      <c r="D105" s="212"/>
      <c r="E105" s="212"/>
      <c r="F105" s="213"/>
      <c r="H105" s="159">
        <f>COUNTIF(B97:B103,"품질")</f>
        <v>3</v>
      </c>
    </row>
    <row r="106" spans="2:8" ht="17.25" customHeight="1" hidden="1" outlineLevel="1">
      <c r="B106" s="215" t="s">
        <v>624</v>
      </c>
      <c r="C106" s="216"/>
      <c r="D106" s="216"/>
      <c r="E106" s="216"/>
      <c r="F106" s="217"/>
      <c r="H106" s="159">
        <f>SUMIF($B$97:$B$103,"품질",$E$97:$E$103)/COUNTIF($B$97:$B$103,"품질")</f>
        <v>350</v>
      </c>
    </row>
    <row r="107" spans="2:8" ht="17.25" customHeight="1" hidden="1" outlineLevel="1">
      <c r="B107" s="215" t="s">
        <v>625</v>
      </c>
      <c r="C107" s="216"/>
      <c r="D107" s="216"/>
      <c r="E107" s="216"/>
      <c r="F107" s="217"/>
      <c r="H107" s="155">
        <f>SUMIF($D$97:$D$103,"사원",$E$97:$E$103)/COUNTIF($D$97:$D$103,"사원")</f>
        <v>416.6666666666667</v>
      </c>
    </row>
    <row r="108" ht="17.25" customHeight="1" hidden="1" outlineLevel="1"/>
    <row r="109" ht="17.25" customHeight="1" hidden="1" outlineLevel="1"/>
    <row r="110" spans="2:3" ht="17.25" customHeight="1" collapsed="1">
      <c r="B110" s="207" t="s">
        <v>627</v>
      </c>
      <c r="C110" s="199"/>
    </row>
    <row r="111" spans="2:7" s="73" customFormat="1" ht="17.25" customHeight="1" hidden="1" outlineLevel="1">
      <c r="B111" s="129" t="s">
        <v>628</v>
      </c>
      <c r="C111" s="55"/>
      <c r="D111" s="71"/>
      <c r="E111" s="71"/>
      <c r="F111" s="71"/>
      <c r="G111" s="70"/>
    </row>
    <row r="112" spans="2:7" s="73" customFormat="1" ht="17.25" customHeight="1" hidden="1" outlineLevel="1">
      <c r="B112" s="129" t="s">
        <v>629</v>
      </c>
      <c r="C112" s="55"/>
      <c r="D112" s="71"/>
      <c r="E112" s="71"/>
      <c r="F112" s="71"/>
      <c r="G112" s="70"/>
    </row>
    <row r="113" spans="2:7" s="73" customFormat="1" ht="17.25" customHeight="1" hidden="1" outlineLevel="1">
      <c r="B113" s="118" t="s">
        <v>630</v>
      </c>
      <c r="C113" s="55"/>
      <c r="D113" s="71"/>
      <c r="E113" s="71"/>
      <c r="F113" s="71"/>
      <c r="G113" s="70"/>
    </row>
    <row r="114" spans="2:6" ht="17.25" customHeight="1" hidden="1" outlineLevel="1">
      <c r="B114" s="8"/>
      <c r="C114" s="23"/>
      <c r="D114" s="71"/>
      <c r="E114" s="71"/>
      <c r="F114" s="39"/>
    </row>
    <row r="115" spans="2:8" ht="17.25" customHeight="1" hidden="1" outlineLevel="1">
      <c r="B115" s="131" t="s">
        <v>642</v>
      </c>
      <c r="C115" s="214" t="s">
        <v>643</v>
      </c>
      <c r="D115" s="214"/>
      <c r="E115" s="214" t="s">
        <v>643</v>
      </c>
      <c r="F115" s="214"/>
      <c r="G115" s="39"/>
      <c r="H115" s="10"/>
    </row>
    <row r="116" spans="2:7" ht="17.25" customHeight="1" hidden="1" outlineLevel="1">
      <c r="B116" s="132">
        <v>1</v>
      </c>
      <c r="C116" s="219" t="s">
        <v>631</v>
      </c>
      <c r="D116" s="219"/>
      <c r="E116" s="214"/>
      <c r="F116" s="214"/>
      <c r="G116" s="8"/>
    </row>
    <row r="117" spans="2:7" ht="17.25" customHeight="1" hidden="1" outlineLevel="1">
      <c r="B117" s="132">
        <v>2</v>
      </c>
      <c r="C117" s="219" t="s">
        <v>632</v>
      </c>
      <c r="D117" s="219"/>
      <c r="E117" s="214"/>
      <c r="F117" s="214"/>
      <c r="G117" s="8"/>
    </row>
    <row r="118" spans="2:7" ht="17.25" customHeight="1" hidden="1" outlineLevel="1">
      <c r="B118" s="132">
        <v>3</v>
      </c>
      <c r="C118" s="219" t="s">
        <v>633</v>
      </c>
      <c r="D118" s="219"/>
      <c r="E118" s="214"/>
      <c r="F118" s="214"/>
      <c r="G118" s="8"/>
    </row>
    <row r="119" spans="2:7" ht="17.25" customHeight="1" hidden="1" outlineLevel="1">
      <c r="B119" s="132">
        <v>4</v>
      </c>
      <c r="C119" s="219" t="s">
        <v>634</v>
      </c>
      <c r="D119" s="219"/>
      <c r="E119" s="214"/>
      <c r="F119" s="214"/>
      <c r="G119" s="8"/>
    </row>
    <row r="120" spans="2:7" ht="17.25" customHeight="1" hidden="1" outlineLevel="1">
      <c r="B120" s="132">
        <v>5</v>
      </c>
      <c r="C120" s="219" t="s">
        <v>635</v>
      </c>
      <c r="D120" s="219"/>
      <c r="E120" s="214"/>
      <c r="F120" s="214"/>
      <c r="G120" s="8"/>
    </row>
    <row r="121" spans="2:7" ht="17.25" customHeight="1" hidden="1" outlineLevel="1">
      <c r="B121" s="132">
        <v>6</v>
      </c>
      <c r="C121" s="219" t="s">
        <v>636</v>
      </c>
      <c r="D121" s="219"/>
      <c r="E121" s="214"/>
      <c r="F121" s="214"/>
      <c r="G121" s="8"/>
    </row>
    <row r="122" spans="2:7" ht="17.25" customHeight="1" hidden="1" outlineLevel="1">
      <c r="B122" s="130">
        <v>7</v>
      </c>
      <c r="C122" s="218" t="s">
        <v>637</v>
      </c>
      <c r="D122" s="218"/>
      <c r="E122" s="214" t="s">
        <v>644</v>
      </c>
      <c r="F122" s="214"/>
      <c r="G122" s="8"/>
    </row>
    <row r="123" spans="2:7" ht="17.25" customHeight="1" hidden="1" outlineLevel="1">
      <c r="B123" s="130">
        <v>8</v>
      </c>
      <c r="C123" s="218" t="s">
        <v>638</v>
      </c>
      <c r="D123" s="218"/>
      <c r="E123" s="214" t="s">
        <v>644</v>
      </c>
      <c r="F123" s="214"/>
      <c r="G123" s="8"/>
    </row>
    <row r="124" spans="2:7" ht="17.25" customHeight="1" hidden="1" outlineLevel="1">
      <c r="B124" s="132">
        <v>9</v>
      </c>
      <c r="C124" s="219" t="s">
        <v>639</v>
      </c>
      <c r="D124" s="219"/>
      <c r="E124" s="214"/>
      <c r="F124" s="214"/>
      <c r="G124" s="8"/>
    </row>
    <row r="125" spans="2:7" ht="17.25" customHeight="1" hidden="1" outlineLevel="1">
      <c r="B125" s="130">
        <v>10</v>
      </c>
      <c r="C125" s="218" t="s">
        <v>640</v>
      </c>
      <c r="D125" s="218"/>
      <c r="E125" s="214" t="s">
        <v>645</v>
      </c>
      <c r="F125" s="214"/>
      <c r="G125" s="8"/>
    </row>
    <row r="126" spans="2:7" ht="17.25" customHeight="1" hidden="1" outlineLevel="1">
      <c r="B126" s="130">
        <v>11</v>
      </c>
      <c r="C126" s="218" t="s">
        <v>641</v>
      </c>
      <c r="D126" s="218"/>
      <c r="E126" s="214" t="s">
        <v>645</v>
      </c>
      <c r="F126" s="214"/>
      <c r="G126" s="8"/>
    </row>
    <row r="127" spans="2:8" ht="17.25" customHeight="1" hidden="1" outlineLevel="1">
      <c r="B127" s="11"/>
      <c r="C127" s="23"/>
      <c r="D127" s="71"/>
      <c r="E127" s="71"/>
      <c r="F127" s="39"/>
      <c r="G127" s="39"/>
      <c r="H127" s="10"/>
    </row>
    <row r="128" spans="2:8" ht="17.25" customHeight="1" hidden="1" outlineLevel="1">
      <c r="B128" s="11"/>
      <c r="C128" s="23"/>
      <c r="D128" s="71"/>
      <c r="E128" s="71"/>
      <c r="F128" s="39"/>
      <c r="G128" s="39"/>
      <c r="H128" s="10"/>
    </row>
    <row r="129" spans="2:8" ht="17.25" customHeight="1" hidden="1" outlineLevel="1">
      <c r="B129" s="11"/>
      <c r="C129" s="23"/>
      <c r="D129" s="71"/>
      <c r="E129" s="71"/>
      <c r="F129" s="39"/>
      <c r="G129" s="39"/>
      <c r="H129" s="10"/>
    </row>
    <row r="130" spans="2:6" ht="17.25" customHeight="1" hidden="1" outlineLevel="1">
      <c r="B130" s="126" t="s">
        <v>650</v>
      </c>
      <c r="C130" s="75"/>
      <c r="F130" s="70"/>
    </row>
    <row r="131" spans="2:6" ht="17.25" customHeight="1" hidden="1" outlineLevel="1">
      <c r="B131" s="97" t="s">
        <v>598</v>
      </c>
      <c r="C131" s="96" t="s">
        <v>599</v>
      </c>
      <c r="D131" s="97" t="s">
        <v>600</v>
      </c>
      <c r="E131" s="97" t="s">
        <v>601</v>
      </c>
      <c r="F131" s="97" t="s">
        <v>602</v>
      </c>
    </row>
    <row r="132" spans="2:6" ht="17.25" customHeight="1" hidden="1" outlineLevel="1">
      <c r="B132" s="97" t="s">
        <v>603</v>
      </c>
      <c r="C132" s="96" t="s">
        <v>604</v>
      </c>
      <c r="D132" s="97" t="s">
        <v>605</v>
      </c>
      <c r="E132" s="97">
        <v>200</v>
      </c>
      <c r="F132" s="97"/>
    </row>
    <row r="133" spans="2:6" ht="17.25" customHeight="1" hidden="1" outlineLevel="1">
      <c r="B133" s="97" t="s">
        <v>603</v>
      </c>
      <c r="C133" s="96" t="s">
        <v>615</v>
      </c>
      <c r="D133" s="97" t="s">
        <v>614</v>
      </c>
      <c r="E133" s="97">
        <v>400</v>
      </c>
      <c r="F133" s="97"/>
    </row>
    <row r="134" spans="2:6" ht="17.25" customHeight="1" hidden="1" outlineLevel="1">
      <c r="B134" s="133" t="s">
        <v>603</v>
      </c>
      <c r="C134" s="134" t="s">
        <v>616</v>
      </c>
      <c r="D134" s="97" t="s">
        <v>617</v>
      </c>
      <c r="E134" s="97">
        <v>450</v>
      </c>
      <c r="F134" s="97"/>
    </row>
    <row r="135" spans="2:6" ht="17.25" customHeight="1" hidden="1" outlineLevel="1">
      <c r="B135" s="220" t="s">
        <v>648</v>
      </c>
      <c r="C135" s="195"/>
      <c r="D135" s="196"/>
      <c r="E135" s="159">
        <f>SUBTOTAL(9,E132:E134)</f>
        <v>1050</v>
      </c>
      <c r="F135" s="97"/>
    </row>
    <row r="136" spans="2:6" ht="17.25" customHeight="1" hidden="1" outlineLevel="1">
      <c r="B136" s="135" t="s">
        <v>609</v>
      </c>
      <c r="C136" s="136" t="s">
        <v>610</v>
      </c>
      <c r="D136" s="97" t="s">
        <v>611</v>
      </c>
      <c r="E136" s="97">
        <v>300</v>
      </c>
      <c r="F136" s="97"/>
    </row>
    <row r="137" spans="2:6" ht="17.25" customHeight="1" hidden="1" outlineLevel="1">
      <c r="B137" s="97" t="s">
        <v>609</v>
      </c>
      <c r="C137" s="96" t="s">
        <v>618</v>
      </c>
      <c r="D137" s="97" t="s">
        <v>614</v>
      </c>
      <c r="E137" s="97">
        <v>500</v>
      </c>
      <c r="F137" s="97"/>
    </row>
    <row r="138" spans="2:6" ht="17.25" customHeight="1" hidden="1" outlineLevel="1">
      <c r="B138" s="220" t="s">
        <v>648</v>
      </c>
      <c r="C138" s="195"/>
      <c r="D138" s="196"/>
      <c r="E138" s="159">
        <f>SUBTOTAL(9,E136:E137)</f>
        <v>800</v>
      </c>
      <c r="F138" s="97"/>
    </row>
    <row r="139" spans="2:6" ht="17.25" customHeight="1" hidden="1" outlineLevel="1">
      <c r="B139" s="97" t="s">
        <v>612</v>
      </c>
      <c r="C139" s="96" t="s">
        <v>613</v>
      </c>
      <c r="D139" s="97" t="s">
        <v>614</v>
      </c>
      <c r="E139" s="97">
        <v>350</v>
      </c>
      <c r="F139" s="97"/>
    </row>
    <row r="140" spans="2:6" ht="17.25" customHeight="1" hidden="1" outlineLevel="1">
      <c r="B140" s="97" t="s">
        <v>612</v>
      </c>
      <c r="C140" s="96" t="s">
        <v>646</v>
      </c>
      <c r="D140" s="97" t="s">
        <v>647</v>
      </c>
      <c r="E140" s="97">
        <v>250</v>
      </c>
      <c r="F140" s="97"/>
    </row>
    <row r="141" spans="2:6" ht="17.25" customHeight="1" hidden="1" outlineLevel="1">
      <c r="B141" s="220" t="s">
        <v>648</v>
      </c>
      <c r="C141" s="195"/>
      <c r="D141" s="196"/>
      <c r="E141" s="159">
        <f>SUBTOTAL(9,E139:E140)</f>
        <v>600</v>
      </c>
      <c r="F141" s="97"/>
    </row>
    <row r="142" spans="2:6" ht="17.25" customHeight="1" hidden="1" outlineLevel="1">
      <c r="B142" s="220" t="s">
        <v>649</v>
      </c>
      <c r="C142" s="195"/>
      <c r="D142" s="196"/>
      <c r="E142" s="159">
        <f>SUBTOTAL(9,E132:E141)</f>
        <v>2450</v>
      </c>
      <c r="F142" s="97"/>
    </row>
    <row r="143" ht="17.25" customHeight="1" hidden="1" outlineLevel="1"/>
    <row r="144" spans="2:6" ht="17.25" customHeight="1" hidden="1" outlineLevel="1">
      <c r="B144" s="126" t="s">
        <v>650</v>
      </c>
      <c r="C144" s="75"/>
      <c r="F144" s="70"/>
    </row>
    <row r="145" spans="2:6" ht="17.25" customHeight="1" hidden="1" outlineLevel="1">
      <c r="B145" s="97" t="s">
        <v>598</v>
      </c>
      <c r="C145" s="96" t="s">
        <v>599</v>
      </c>
      <c r="D145" s="97" t="s">
        <v>600</v>
      </c>
      <c r="E145" s="97" t="s">
        <v>601</v>
      </c>
      <c r="F145" s="97" t="s">
        <v>602</v>
      </c>
    </row>
    <row r="146" spans="2:6" ht="17.25" customHeight="1" hidden="1" outlineLevel="1">
      <c r="B146" s="97" t="s">
        <v>603</v>
      </c>
      <c r="C146" s="96" t="s">
        <v>604</v>
      </c>
      <c r="D146" s="97" t="s">
        <v>605</v>
      </c>
      <c r="E146" s="97">
        <v>200</v>
      </c>
      <c r="F146" s="97"/>
    </row>
    <row r="147" spans="2:6" ht="17.25" customHeight="1" hidden="1" outlineLevel="1">
      <c r="B147" s="97" t="s">
        <v>603</v>
      </c>
      <c r="C147" s="96" t="s">
        <v>615</v>
      </c>
      <c r="D147" s="97" t="s">
        <v>614</v>
      </c>
      <c r="E147" s="97">
        <v>400</v>
      </c>
      <c r="F147" s="97"/>
    </row>
    <row r="148" spans="2:6" ht="17.25" customHeight="1" hidden="1" outlineLevel="1">
      <c r="B148" s="133" t="s">
        <v>603</v>
      </c>
      <c r="C148" s="134" t="s">
        <v>616</v>
      </c>
      <c r="D148" s="97" t="s">
        <v>617</v>
      </c>
      <c r="E148" s="97">
        <v>450</v>
      </c>
      <c r="F148" s="97"/>
    </row>
    <row r="149" spans="2:6" ht="17.25" customHeight="1" hidden="1" outlineLevel="1">
      <c r="B149" s="220" t="s">
        <v>651</v>
      </c>
      <c r="C149" s="195"/>
      <c r="D149" s="196"/>
      <c r="E149" s="159">
        <f>SUBTOTAL(1,E146:E148)</f>
        <v>350</v>
      </c>
      <c r="F149" s="97"/>
    </row>
    <row r="150" spans="2:6" ht="17.25" customHeight="1" hidden="1" outlineLevel="1">
      <c r="B150" s="135" t="s">
        <v>609</v>
      </c>
      <c r="C150" s="136" t="s">
        <v>610</v>
      </c>
      <c r="D150" s="97" t="s">
        <v>611</v>
      </c>
      <c r="E150" s="97">
        <v>300</v>
      </c>
      <c r="F150" s="97"/>
    </row>
    <row r="151" spans="2:6" ht="17.25" customHeight="1" hidden="1" outlineLevel="1">
      <c r="B151" s="97" t="s">
        <v>609</v>
      </c>
      <c r="C151" s="96" t="s">
        <v>618</v>
      </c>
      <c r="D151" s="97" t="s">
        <v>614</v>
      </c>
      <c r="E151" s="97">
        <v>500</v>
      </c>
      <c r="F151" s="97"/>
    </row>
    <row r="152" spans="2:6" ht="17.25" customHeight="1" hidden="1" outlineLevel="1">
      <c r="B152" s="220" t="s">
        <v>651</v>
      </c>
      <c r="C152" s="195"/>
      <c r="D152" s="196"/>
      <c r="E152" s="159">
        <f>SUBTOTAL(1,E150:E151)</f>
        <v>400</v>
      </c>
      <c r="F152" s="97"/>
    </row>
    <row r="153" spans="2:6" ht="17.25" customHeight="1" hidden="1" outlineLevel="1">
      <c r="B153" s="97" t="s">
        <v>612</v>
      </c>
      <c r="C153" s="96" t="s">
        <v>613</v>
      </c>
      <c r="D153" s="97" t="s">
        <v>614</v>
      </c>
      <c r="E153" s="97">
        <v>350</v>
      </c>
      <c r="F153" s="97"/>
    </row>
    <row r="154" spans="2:6" ht="17.25" customHeight="1" hidden="1" outlineLevel="1">
      <c r="B154" s="97" t="s">
        <v>612</v>
      </c>
      <c r="C154" s="96" t="s">
        <v>646</v>
      </c>
      <c r="D154" s="97" t="s">
        <v>647</v>
      </c>
      <c r="E154" s="97">
        <v>250</v>
      </c>
      <c r="F154" s="97"/>
    </row>
    <row r="155" spans="2:6" ht="17.25" customHeight="1" hidden="1" outlineLevel="1">
      <c r="B155" s="220" t="s">
        <v>651</v>
      </c>
      <c r="C155" s="195"/>
      <c r="D155" s="196"/>
      <c r="E155" s="159">
        <f>SUBTOTAL(1,E153:E154)</f>
        <v>300</v>
      </c>
      <c r="F155" s="97"/>
    </row>
    <row r="156" spans="2:6" ht="17.25" customHeight="1" hidden="1" outlineLevel="1">
      <c r="B156" s="220" t="s">
        <v>652</v>
      </c>
      <c r="C156" s="195"/>
      <c r="D156" s="196"/>
      <c r="E156" s="159">
        <f>SUBTOTAL(1,E146:E155)</f>
        <v>350</v>
      </c>
      <c r="F156" s="97"/>
    </row>
    <row r="157" ht="17.25" customHeight="1" hidden="1" outlineLevel="1"/>
    <row r="158" ht="17.25" customHeight="1" hidden="1" outlineLevel="1"/>
    <row r="159" spans="2:3" ht="17.25" customHeight="1" collapsed="1">
      <c r="B159" s="207" t="s">
        <v>653</v>
      </c>
      <c r="C159" s="199"/>
    </row>
    <row r="160" spans="2:7" s="73" customFormat="1" ht="17.25" customHeight="1" hidden="1" outlineLevel="1">
      <c r="B160" s="129" t="s">
        <v>654</v>
      </c>
      <c r="C160" s="55"/>
      <c r="D160" s="71"/>
      <c r="E160" s="71"/>
      <c r="F160" s="71"/>
      <c r="G160" s="70"/>
    </row>
    <row r="161" spans="2:7" s="73" customFormat="1" ht="17.25" customHeight="1" hidden="1" outlineLevel="1">
      <c r="B161" s="118" t="s">
        <v>655</v>
      </c>
      <c r="C161" s="55"/>
      <c r="D161" s="71"/>
      <c r="E161" s="71"/>
      <c r="F161" s="71"/>
      <c r="G161" s="70"/>
    </row>
    <row r="162" spans="2:7" s="73" customFormat="1" ht="17.25" customHeight="1" hidden="1" outlineLevel="1">
      <c r="B162" s="118"/>
      <c r="C162" s="55"/>
      <c r="D162" s="71"/>
      <c r="E162" s="71"/>
      <c r="F162" s="71"/>
      <c r="G162" s="70"/>
    </row>
    <row r="163" ht="17.25" customHeight="1" hidden="1" outlineLevel="1">
      <c r="B163" s="13" t="s">
        <v>656</v>
      </c>
    </row>
    <row r="164" ht="17.25" customHeight="1" hidden="1" outlineLevel="1">
      <c r="C164" s="112">
        <v>1</v>
      </c>
    </row>
    <row r="165" ht="17.25" customHeight="1" hidden="1" outlineLevel="1">
      <c r="C165" s="112">
        <v>2</v>
      </c>
    </row>
    <row r="166" ht="17.25" customHeight="1" hidden="1" outlineLevel="1">
      <c r="C166" s="112">
        <v>3</v>
      </c>
    </row>
    <row r="167" spans="3:8" ht="17.25" customHeight="1" hidden="1" outlineLevel="1">
      <c r="C167" s="112">
        <v>4</v>
      </c>
      <c r="E167" s="137"/>
      <c r="H167" s="159">
        <f>PRODUCT(C164,C165,C166,C167,C168)</f>
        <v>120</v>
      </c>
    </row>
    <row r="168" spans="3:8" ht="17.25" customHeight="1" hidden="1" outlineLevel="1">
      <c r="C168" s="112">
        <v>5</v>
      </c>
      <c r="H168" s="159">
        <f>PRODUCT(C164:C168)</f>
        <v>120</v>
      </c>
    </row>
    <row r="169" ht="17.25" customHeight="1" hidden="1" outlineLevel="1"/>
    <row r="170" ht="17.25" customHeight="1" hidden="1" outlineLevel="1"/>
    <row r="171" spans="2:4" ht="17.25" customHeight="1" collapsed="1">
      <c r="B171" s="207" t="s">
        <v>657</v>
      </c>
      <c r="C171" s="207"/>
      <c r="D171" s="207"/>
    </row>
    <row r="172" spans="2:7" s="140" customFormat="1" ht="17.25" customHeight="1" hidden="1" outlineLevel="1">
      <c r="B172" s="27" t="s">
        <v>658</v>
      </c>
      <c r="C172" s="55"/>
      <c r="D172" s="36"/>
      <c r="E172" s="36"/>
      <c r="F172" s="36"/>
      <c r="G172" s="139"/>
    </row>
    <row r="173" spans="2:7" s="73" customFormat="1" ht="17.25" customHeight="1" hidden="1" outlineLevel="1">
      <c r="B173" s="118" t="s">
        <v>659</v>
      </c>
      <c r="C173" s="55"/>
      <c r="D173" s="71"/>
      <c r="E173" s="71"/>
      <c r="F173" s="71"/>
      <c r="G173" s="70"/>
    </row>
    <row r="174" spans="2:7" s="73" customFormat="1" ht="17.25" customHeight="1" hidden="1" outlineLevel="1">
      <c r="B174" s="118"/>
      <c r="C174" s="55"/>
      <c r="D174" s="71"/>
      <c r="E174" s="71"/>
      <c r="F174" s="71"/>
      <c r="G174" s="70"/>
    </row>
    <row r="175" ht="17.25" customHeight="1" hidden="1" outlineLevel="1">
      <c r="B175" s="13" t="s">
        <v>660</v>
      </c>
    </row>
    <row r="176" spans="2:5" ht="17.25" customHeight="1" hidden="1" outlineLevel="1">
      <c r="B176" s="125" t="s">
        <v>661</v>
      </c>
      <c r="C176" s="83" t="s">
        <v>662</v>
      </c>
      <c r="D176" s="97" t="s">
        <v>663</v>
      </c>
      <c r="E176" s="97" t="s">
        <v>664</v>
      </c>
    </row>
    <row r="177" spans="2:5" ht="17.25" customHeight="1" hidden="1" outlineLevel="1">
      <c r="B177" s="125" t="s">
        <v>665</v>
      </c>
      <c r="C177" s="83">
        <v>100</v>
      </c>
      <c r="D177" s="97">
        <v>200</v>
      </c>
      <c r="E177" s="141">
        <f>+C177*D177</f>
        <v>20000</v>
      </c>
    </row>
    <row r="178" spans="2:5" ht="17.25" customHeight="1" hidden="1" outlineLevel="1">
      <c r="B178" s="125" t="s">
        <v>666</v>
      </c>
      <c r="C178" s="83">
        <v>200</v>
      </c>
      <c r="D178" s="97">
        <v>250</v>
      </c>
      <c r="E178" s="141">
        <f>+C178*D178</f>
        <v>50000</v>
      </c>
    </row>
    <row r="179" spans="2:5" ht="17.25" customHeight="1" hidden="1" outlineLevel="1">
      <c r="B179" s="125" t="s">
        <v>667</v>
      </c>
      <c r="C179" s="83">
        <v>300</v>
      </c>
      <c r="D179" s="97">
        <v>300</v>
      </c>
      <c r="E179" s="141">
        <f>+C179*D179</f>
        <v>90000</v>
      </c>
    </row>
    <row r="180" spans="2:5" ht="17.25" customHeight="1" hidden="1" outlineLevel="1">
      <c r="B180" s="125" t="s">
        <v>668</v>
      </c>
      <c r="C180" s="83">
        <v>400</v>
      </c>
      <c r="D180" s="97">
        <v>350</v>
      </c>
      <c r="E180" s="141">
        <f>+C180*D180</f>
        <v>140000</v>
      </c>
    </row>
    <row r="181" spans="2:8" ht="17.25" customHeight="1" hidden="1" outlineLevel="1">
      <c r="B181" s="125" t="s">
        <v>669</v>
      </c>
      <c r="C181" s="83"/>
      <c r="D181" s="96"/>
      <c r="E181" s="141"/>
      <c r="H181" s="159">
        <f>SUMPRODUCT(C177:C180,D177:D180)</f>
        <v>300000</v>
      </c>
    </row>
    <row r="182" spans="2:3" ht="17.25" customHeight="1" hidden="1" outlineLevel="1">
      <c r="B182" s="42"/>
      <c r="C182" s="29"/>
    </row>
    <row r="183" spans="2:3" ht="17.25" customHeight="1" hidden="1" outlineLevel="1">
      <c r="B183" s="42"/>
      <c r="C183" s="29"/>
    </row>
    <row r="184" spans="2:3" ht="17.25" customHeight="1" hidden="1" outlineLevel="1">
      <c r="B184" s="42"/>
      <c r="C184" s="29"/>
    </row>
    <row r="185" spans="2:5" ht="17.25" customHeight="1" collapsed="1">
      <c r="B185" s="207" t="s">
        <v>670</v>
      </c>
      <c r="C185" s="207"/>
      <c r="D185" s="207"/>
      <c r="E185" s="207"/>
    </row>
    <row r="186" spans="2:3" ht="17.25" customHeight="1" hidden="1" outlineLevel="1">
      <c r="B186" s="42"/>
      <c r="C186" s="29"/>
    </row>
    <row r="187" spans="2:8" ht="17.25" customHeight="1" hidden="1" outlineLevel="1">
      <c r="B187" s="9" t="s">
        <v>671</v>
      </c>
      <c r="D187" s="109"/>
      <c r="E187" s="109"/>
      <c r="F187" s="142"/>
      <c r="G187" s="142"/>
      <c r="H187" s="9"/>
    </row>
    <row r="188" spans="2:8" ht="17.25" customHeight="1" hidden="1" outlineLevel="1">
      <c r="B188" s="9" t="s">
        <v>672</v>
      </c>
      <c r="D188" s="109"/>
      <c r="E188" s="109"/>
      <c r="F188" s="142"/>
      <c r="G188" s="142"/>
      <c r="H188" s="9"/>
    </row>
    <row r="189" spans="2:5" ht="17.25" customHeight="1" hidden="1" outlineLevel="1">
      <c r="B189" s="131" t="s">
        <v>673</v>
      </c>
      <c r="C189" s="143" t="s">
        <v>674</v>
      </c>
      <c r="D189" s="97" t="s">
        <v>675</v>
      </c>
      <c r="E189" s="97"/>
    </row>
    <row r="190" spans="2:5" ht="17.25" customHeight="1" hidden="1" outlineLevel="1">
      <c r="B190" s="131" t="s">
        <v>676</v>
      </c>
      <c r="C190" s="144">
        <v>33396</v>
      </c>
      <c r="D190" s="145">
        <v>38353</v>
      </c>
      <c r="E190" s="97"/>
    </row>
    <row r="191" spans="2:5" ht="17.25" customHeight="1" hidden="1" outlineLevel="1">
      <c r="B191" s="131" t="s">
        <v>677</v>
      </c>
      <c r="C191" s="144">
        <v>35018</v>
      </c>
      <c r="D191" s="145">
        <v>37960</v>
      </c>
      <c r="E191" s="97"/>
    </row>
    <row r="192" spans="2:8" ht="17.25" customHeight="1" hidden="1" outlineLevel="1">
      <c r="B192" s="131" t="s">
        <v>678</v>
      </c>
      <c r="C192" s="144">
        <v>36906</v>
      </c>
      <c r="D192" s="145">
        <v>38296</v>
      </c>
      <c r="E192" s="97"/>
      <c r="H192" s="138"/>
    </row>
    <row r="193" ht="17.25" customHeight="1" hidden="1" outlineLevel="1"/>
    <row r="194" ht="17.25" customHeight="1" hidden="1" outlineLevel="1"/>
    <row r="195" ht="17.25" customHeight="1" collapsed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</sheetData>
  <mergeCells count="85">
    <mergeCell ref="B171:D171"/>
    <mergeCell ref="B185:E185"/>
    <mergeCell ref="B149:D149"/>
    <mergeCell ref="B152:D152"/>
    <mergeCell ref="B155:D155"/>
    <mergeCell ref="B156:D156"/>
    <mergeCell ref="B138:D138"/>
    <mergeCell ref="B141:D141"/>
    <mergeCell ref="B142:D142"/>
    <mergeCell ref="B159:C159"/>
    <mergeCell ref="E124:F124"/>
    <mergeCell ref="E125:F125"/>
    <mergeCell ref="E126:F126"/>
    <mergeCell ref="B135:D135"/>
    <mergeCell ref="C124:D124"/>
    <mergeCell ref="C125:D125"/>
    <mergeCell ref="C126:D126"/>
    <mergeCell ref="E120:F120"/>
    <mergeCell ref="E121:F121"/>
    <mergeCell ref="E122:F122"/>
    <mergeCell ref="E123:F123"/>
    <mergeCell ref="C123:D123"/>
    <mergeCell ref="C116:D116"/>
    <mergeCell ref="C117:D117"/>
    <mergeCell ref="C118:D118"/>
    <mergeCell ref="C119:D119"/>
    <mergeCell ref="C120:D120"/>
    <mergeCell ref="C121:D121"/>
    <mergeCell ref="C122:D122"/>
    <mergeCell ref="B106:F106"/>
    <mergeCell ref="B107:F107"/>
    <mergeCell ref="B110:C110"/>
    <mergeCell ref="E115:F115"/>
    <mergeCell ref="C115:D115"/>
    <mergeCell ref="E116:F116"/>
    <mergeCell ref="E117:F117"/>
    <mergeCell ref="E118:F118"/>
    <mergeCell ref="E119:F119"/>
    <mergeCell ref="B73:C73"/>
    <mergeCell ref="B87:F87"/>
    <mergeCell ref="B91:C91"/>
    <mergeCell ref="B105:F105"/>
    <mergeCell ref="B13:C13"/>
    <mergeCell ref="B18:F18"/>
    <mergeCell ref="B35:C35"/>
    <mergeCell ref="B36:C36"/>
    <mergeCell ref="B21:C21"/>
    <mergeCell ref="B26:F26"/>
    <mergeCell ref="B29:C29"/>
    <mergeCell ref="B34:C34"/>
    <mergeCell ref="B1:D1"/>
    <mergeCell ref="B4:C4"/>
    <mergeCell ref="B9:F9"/>
    <mergeCell ref="B10:F10"/>
    <mergeCell ref="B37:C37"/>
    <mergeCell ref="B38:C38"/>
    <mergeCell ref="E34:F34"/>
    <mergeCell ref="E35:F35"/>
    <mergeCell ref="E36:F36"/>
    <mergeCell ref="E37:F37"/>
    <mergeCell ref="E38:F38"/>
    <mergeCell ref="B41:C41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3:C53"/>
    <mergeCell ref="B58:C58"/>
    <mergeCell ref="E58:F58"/>
    <mergeCell ref="B59:C59"/>
    <mergeCell ref="E59:F59"/>
    <mergeCell ref="B60:C60"/>
    <mergeCell ref="E60:F60"/>
    <mergeCell ref="B70:F70"/>
    <mergeCell ref="B65:C65"/>
    <mergeCell ref="B61:C61"/>
    <mergeCell ref="E61:F61"/>
    <mergeCell ref="B62:C62"/>
    <mergeCell ref="E62:F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B1:I75"/>
  <sheetViews>
    <sheetView workbookViewId="0" topLeftCell="A1">
      <selection activeCell="A1" sqref="A1"/>
    </sheetView>
  </sheetViews>
  <sheetFormatPr defaultColWidth="8.88671875" defaultRowHeight="13.5" outlineLevelRow="1"/>
  <cols>
    <col min="1" max="1" width="6.21484375" style="8" customWidth="1"/>
    <col min="2" max="2" width="8.21484375" style="9" customWidth="1"/>
    <col min="3" max="3" width="8.21484375" style="21" customWidth="1"/>
    <col min="4" max="5" width="8.21484375" style="70" customWidth="1"/>
    <col min="6" max="6" width="7.6640625" style="38" customWidth="1"/>
    <col min="7" max="7" width="5.4453125" style="38" customWidth="1"/>
    <col min="8" max="8" width="16.4453125" style="121" customWidth="1"/>
    <col min="9" max="9" width="16.4453125" style="8" customWidth="1"/>
    <col min="10" max="11" width="11.77734375" style="8" customWidth="1"/>
    <col min="12" max="13" width="10.6640625" style="8" customWidth="1"/>
    <col min="14" max="16384" width="8.88671875" style="8" customWidth="1"/>
  </cols>
  <sheetData>
    <row r="1" spans="2:5" ht="24" customHeight="1">
      <c r="B1" s="210" t="s">
        <v>679</v>
      </c>
      <c r="C1" s="210"/>
      <c r="D1" s="210"/>
      <c r="E1" s="117"/>
    </row>
    <row r="2" ht="17.25" customHeight="1"/>
    <row r="3" ht="17.25" customHeight="1"/>
    <row r="4" spans="2:3" ht="17.25" customHeight="1">
      <c r="B4" s="199" t="s">
        <v>680</v>
      </c>
      <c r="C4" s="199"/>
    </row>
    <row r="5" spans="2:8" s="73" customFormat="1" ht="17.25" customHeight="1" hidden="1" outlineLevel="1">
      <c r="B5" s="74" t="s">
        <v>681</v>
      </c>
      <c r="C5" s="75"/>
      <c r="D5" s="70"/>
      <c r="E5" s="70"/>
      <c r="F5" s="70"/>
      <c r="G5" s="70"/>
      <c r="H5" s="122"/>
    </row>
    <row r="6" spans="2:8" s="73" customFormat="1" ht="17.25" customHeight="1" hidden="1" outlineLevel="1">
      <c r="B6" s="74" t="s">
        <v>690</v>
      </c>
      <c r="C6" s="75"/>
      <c r="D6" s="70"/>
      <c r="E6" s="70"/>
      <c r="F6" s="70"/>
      <c r="G6" s="70"/>
      <c r="H6" s="122"/>
    </row>
    <row r="7" ht="17.25" customHeight="1" hidden="1" outlineLevel="1">
      <c r="B7" s="16" t="s">
        <v>682</v>
      </c>
    </row>
    <row r="8" ht="17.25" customHeight="1" hidden="1" outlineLevel="1"/>
    <row r="9" ht="17.25" customHeight="1" hidden="1" outlineLevel="1">
      <c r="B9" s="13" t="s">
        <v>691</v>
      </c>
    </row>
    <row r="10" spans="2:6" ht="17.25" customHeight="1" hidden="1" outlineLevel="1">
      <c r="B10" s="119" t="s">
        <v>683</v>
      </c>
      <c r="C10" s="119" t="s">
        <v>686</v>
      </c>
      <c r="D10" s="119" t="s">
        <v>687</v>
      </c>
      <c r="E10" s="119" t="s">
        <v>688</v>
      </c>
      <c r="F10" s="119" t="s">
        <v>689</v>
      </c>
    </row>
    <row r="11" spans="2:6" ht="17.25" customHeight="1" hidden="1" outlineLevel="1">
      <c r="B11" s="119" t="s">
        <v>677</v>
      </c>
      <c r="C11" s="119">
        <v>80</v>
      </c>
      <c r="D11" s="119">
        <v>50</v>
      </c>
      <c r="E11" s="119">
        <v>90</v>
      </c>
      <c r="F11" s="119">
        <v>0</v>
      </c>
    </row>
    <row r="12" spans="2:6" ht="17.25" customHeight="1" hidden="1" outlineLevel="1">
      <c r="B12" s="119" t="s">
        <v>678</v>
      </c>
      <c r="C12" s="119">
        <v>50</v>
      </c>
      <c r="D12" s="119">
        <v>80</v>
      </c>
      <c r="E12" s="119"/>
      <c r="F12" s="119">
        <v>25</v>
      </c>
    </row>
    <row r="13" spans="2:6" ht="17.25" customHeight="1" hidden="1" outlineLevel="1">
      <c r="B13" s="119" t="s">
        <v>676</v>
      </c>
      <c r="C13" s="119">
        <v>0</v>
      </c>
      <c r="D13" s="119">
        <v>40</v>
      </c>
      <c r="E13" s="119">
        <v>50</v>
      </c>
      <c r="F13" s="119">
        <v>40</v>
      </c>
    </row>
    <row r="14" spans="2:6" ht="17.25" customHeight="1" hidden="1" outlineLevel="1">
      <c r="B14" s="119" t="s">
        <v>684</v>
      </c>
      <c r="C14" s="119">
        <v>40</v>
      </c>
      <c r="D14" s="119"/>
      <c r="E14" s="119">
        <v>40</v>
      </c>
      <c r="F14" s="119">
        <v>90</v>
      </c>
    </row>
    <row r="15" spans="2:6" ht="17.25" customHeight="1" hidden="1" outlineLevel="1">
      <c r="B15" s="119" t="s">
        <v>685</v>
      </c>
      <c r="C15" s="154">
        <f>AVERAGE(C11:C14)</f>
        <v>42.5</v>
      </c>
      <c r="D15" s="154">
        <f>AVERAGE(D11:D14)</f>
        <v>56.666666666666664</v>
      </c>
      <c r="E15" s="154">
        <f>AVERAGE(E11:E14)</f>
        <v>60</v>
      </c>
      <c r="F15" s="154">
        <f>AVERAGE(F11:F14)</f>
        <v>38.75</v>
      </c>
    </row>
    <row r="16" ht="17.25" customHeight="1" hidden="1" outlineLevel="1">
      <c r="B16" s="43"/>
    </row>
    <row r="17" ht="17.25" customHeight="1" hidden="1" outlineLevel="1">
      <c r="B17" s="43"/>
    </row>
    <row r="18" spans="2:3" ht="17.25" customHeight="1" collapsed="1">
      <c r="B18" s="207" t="s">
        <v>372</v>
      </c>
      <c r="C18" s="199"/>
    </row>
    <row r="19" spans="2:8" s="73" customFormat="1" ht="17.25" customHeight="1" hidden="1" outlineLevel="1">
      <c r="B19" s="74" t="s">
        <v>373</v>
      </c>
      <c r="C19" s="75"/>
      <c r="D19" s="70"/>
      <c r="E19" s="70"/>
      <c r="F19" s="70"/>
      <c r="G19" s="70"/>
      <c r="H19" s="122"/>
    </row>
    <row r="20" ht="17.25" customHeight="1" hidden="1" outlineLevel="1">
      <c r="B20" s="118" t="s">
        <v>374</v>
      </c>
    </row>
    <row r="21" ht="17.25" customHeight="1" hidden="1" outlineLevel="1"/>
    <row r="22" ht="17.25" customHeight="1" hidden="1" outlineLevel="1">
      <c r="B22" s="13" t="s">
        <v>375</v>
      </c>
    </row>
    <row r="23" spans="2:6" ht="17.25" customHeight="1" hidden="1" outlineLevel="1">
      <c r="B23" s="141">
        <v>11</v>
      </c>
      <c r="C23" s="141">
        <v>4</v>
      </c>
      <c r="D23" s="141">
        <v>17</v>
      </c>
      <c r="E23" s="141">
        <v>20</v>
      </c>
      <c r="F23" s="141">
        <v>24</v>
      </c>
    </row>
    <row r="24" spans="2:6" ht="17.25" customHeight="1" hidden="1" outlineLevel="1">
      <c r="B24" s="141" t="s">
        <v>377</v>
      </c>
      <c r="C24" s="141">
        <v>15</v>
      </c>
      <c r="D24" s="141" t="s">
        <v>376</v>
      </c>
      <c r="E24" s="141">
        <v>22</v>
      </c>
      <c r="F24" s="141">
        <v>25</v>
      </c>
    </row>
    <row r="25" spans="2:8" ht="17.25" customHeight="1" hidden="1" outlineLevel="1">
      <c r="B25" s="141">
        <v>13</v>
      </c>
      <c r="C25" s="141">
        <v>16</v>
      </c>
      <c r="D25" s="123" t="s">
        <v>379</v>
      </c>
      <c r="E25" s="141" t="s">
        <v>378</v>
      </c>
      <c r="F25" s="141">
        <v>26</v>
      </c>
      <c r="H25" s="159">
        <f>COUNT(B23:$F$25)</f>
        <v>11</v>
      </c>
    </row>
    <row r="26" ht="17.25" customHeight="1" hidden="1" outlineLevel="1"/>
    <row r="27" ht="17.25" customHeight="1" hidden="1" outlineLevel="1"/>
    <row r="28" spans="2:3" ht="17.25" customHeight="1" collapsed="1">
      <c r="B28" s="207" t="s">
        <v>380</v>
      </c>
      <c r="C28" s="199"/>
    </row>
    <row r="29" spans="2:6" ht="17.25" customHeight="1" hidden="1" outlineLevel="1">
      <c r="B29" s="74" t="s">
        <v>381</v>
      </c>
      <c r="C29" s="75"/>
      <c r="F29" s="70"/>
    </row>
    <row r="30" ht="17.25" customHeight="1" hidden="1" outlineLevel="1">
      <c r="B30" s="118" t="s">
        <v>382</v>
      </c>
    </row>
    <row r="31" spans="2:8" ht="17.25" customHeight="1" hidden="1" outlineLevel="1">
      <c r="B31" s="118" t="s">
        <v>383</v>
      </c>
      <c r="H31" s="124"/>
    </row>
    <row r="32" ht="17.25" customHeight="1" hidden="1" outlineLevel="1">
      <c r="H32" s="124"/>
    </row>
    <row r="33" spans="2:8" ht="17.25" customHeight="1" hidden="1" outlineLevel="1">
      <c r="B33" s="13" t="s">
        <v>375</v>
      </c>
      <c r="H33" s="124" t="s">
        <v>384</v>
      </c>
    </row>
    <row r="34" spans="2:8" ht="17.25" customHeight="1" hidden="1" outlineLevel="1">
      <c r="B34" s="141">
        <v>11</v>
      </c>
      <c r="C34" s="141">
        <v>4</v>
      </c>
      <c r="D34" s="141">
        <v>17</v>
      </c>
      <c r="E34" s="141">
        <v>20</v>
      </c>
      <c r="F34" s="141">
        <v>24</v>
      </c>
      <c r="H34" s="159">
        <f>MAX(B34:F36)</f>
        <v>26</v>
      </c>
    </row>
    <row r="35" spans="2:8" ht="17.25" customHeight="1" hidden="1" outlineLevel="1">
      <c r="B35" s="141" t="s">
        <v>377</v>
      </c>
      <c r="C35" s="141">
        <v>15</v>
      </c>
      <c r="D35" s="141" t="s">
        <v>376</v>
      </c>
      <c r="E35" s="141">
        <v>22</v>
      </c>
      <c r="F35" s="141">
        <v>25</v>
      </c>
      <c r="H35" s="124" t="s">
        <v>385</v>
      </c>
    </row>
    <row r="36" spans="2:8" ht="17.25" customHeight="1" hidden="1" outlineLevel="1">
      <c r="B36" s="141">
        <v>13</v>
      </c>
      <c r="C36" s="141">
        <v>16</v>
      </c>
      <c r="D36" s="123" t="s">
        <v>379</v>
      </c>
      <c r="E36" s="141" t="s">
        <v>378</v>
      </c>
      <c r="F36" s="141">
        <v>26</v>
      </c>
      <c r="H36" s="159">
        <f>MIN(B34:F36)</f>
        <v>4</v>
      </c>
    </row>
    <row r="37" ht="17.25" customHeight="1" hidden="1" outlineLevel="1">
      <c r="H37" s="124"/>
    </row>
    <row r="38" ht="17.25" customHeight="1" hidden="1" outlineLevel="1">
      <c r="H38" s="124"/>
    </row>
    <row r="39" spans="2:3" ht="17.25" customHeight="1" collapsed="1">
      <c r="B39" s="207" t="s">
        <v>386</v>
      </c>
      <c r="C39" s="199"/>
    </row>
    <row r="40" spans="2:6" ht="17.25" customHeight="1" hidden="1" outlineLevel="1">
      <c r="B40" s="74" t="s">
        <v>387</v>
      </c>
      <c r="C40" s="75"/>
      <c r="F40" s="70"/>
    </row>
    <row r="41" ht="17.25" customHeight="1" hidden="1" outlineLevel="1">
      <c r="B41" s="118" t="s">
        <v>388</v>
      </c>
    </row>
    <row r="42" ht="17.25" customHeight="1" hidden="1" outlineLevel="1">
      <c r="H42" s="124"/>
    </row>
    <row r="43" spans="2:8" ht="17.25" customHeight="1" hidden="1" outlineLevel="1">
      <c r="B43" s="13" t="s">
        <v>389</v>
      </c>
      <c r="H43" s="124"/>
    </row>
    <row r="44" spans="2:8" ht="17.25" customHeight="1" hidden="1" outlineLevel="1">
      <c r="B44" s="141">
        <v>11</v>
      </c>
      <c r="C44" s="141">
        <v>12</v>
      </c>
      <c r="D44" s="141">
        <v>13</v>
      </c>
      <c r="E44" s="141">
        <v>14</v>
      </c>
      <c r="F44" s="141">
        <v>15</v>
      </c>
      <c r="H44" s="8"/>
    </row>
    <row r="45" spans="2:8" ht="17.25" customHeight="1" hidden="1" outlineLevel="1">
      <c r="B45" s="141">
        <v>16</v>
      </c>
      <c r="C45" s="141">
        <v>17</v>
      </c>
      <c r="D45" s="141">
        <v>18</v>
      </c>
      <c r="E45" s="141">
        <v>19</v>
      </c>
      <c r="F45" s="141">
        <v>20</v>
      </c>
      <c r="H45" s="159">
        <f>LARGE(B44:F45,3)</f>
        <v>18</v>
      </c>
    </row>
    <row r="46" ht="17.25" customHeight="1" hidden="1" outlineLevel="1"/>
    <row r="47" ht="17.25" customHeight="1" hidden="1" outlineLevel="1"/>
    <row r="48" spans="2:3" ht="17.25" customHeight="1" collapsed="1">
      <c r="B48" s="207" t="s">
        <v>390</v>
      </c>
      <c r="C48" s="199"/>
    </row>
    <row r="49" spans="2:6" ht="17.25" customHeight="1" hidden="1" outlineLevel="1">
      <c r="B49" s="74" t="s">
        <v>391</v>
      </c>
      <c r="C49" s="75"/>
      <c r="F49" s="70"/>
    </row>
    <row r="50" ht="17.25" customHeight="1" hidden="1" outlineLevel="1">
      <c r="B50" s="118" t="s">
        <v>392</v>
      </c>
    </row>
    <row r="51" ht="17.25" customHeight="1" hidden="1" outlineLevel="1">
      <c r="H51" s="124"/>
    </row>
    <row r="52" spans="2:8" ht="17.25" customHeight="1" hidden="1" outlineLevel="1">
      <c r="B52" s="13" t="s">
        <v>393</v>
      </c>
      <c r="H52" s="124"/>
    </row>
    <row r="53" spans="2:8" ht="17.25" customHeight="1" hidden="1" outlineLevel="1">
      <c r="B53" s="141">
        <v>11</v>
      </c>
      <c r="C53" s="141">
        <v>12</v>
      </c>
      <c r="D53" s="141">
        <v>13</v>
      </c>
      <c r="E53" s="141">
        <v>14</v>
      </c>
      <c r="F53" s="141">
        <v>15</v>
      </c>
      <c r="H53" s="8"/>
    </row>
    <row r="54" spans="2:8" ht="17.25" customHeight="1" hidden="1" outlineLevel="1">
      <c r="B54" s="141">
        <v>16</v>
      </c>
      <c r="C54" s="141">
        <v>17</v>
      </c>
      <c r="D54" s="141">
        <v>18</v>
      </c>
      <c r="E54" s="141">
        <v>19</v>
      </c>
      <c r="F54" s="141">
        <v>20</v>
      </c>
      <c r="H54" s="159">
        <f>SMALL(B53:F54,4)</f>
        <v>14</v>
      </c>
    </row>
    <row r="55" ht="17.25" customHeight="1" hidden="1" outlineLevel="1"/>
    <row r="56" ht="17.25" customHeight="1" hidden="1" outlineLevel="1"/>
    <row r="57" spans="2:3" ht="17.25" customHeight="1" collapsed="1">
      <c r="B57" s="207" t="s">
        <v>394</v>
      </c>
      <c r="C57" s="199"/>
    </row>
    <row r="58" spans="2:6" ht="17.25" customHeight="1" hidden="1" outlineLevel="1">
      <c r="B58" s="74" t="s">
        <v>395</v>
      </c>
      <c r="C58" s="75"/>
      <c r="F58" s="70"/>
    </row>
    <row r="59" ht="17.25" customHeight="1" hidden="1" outlineLevel="1">
      <c r="B59" s="118" t="s">
        <v>396</v>
      </c>
    </row>
    <row r="60" spans="2:8" ht="17.25" customHeight="1" hidden="1" outlineLevel="1">
      <c r="B60" s="150" t="s">
        <v>397</v>
      </c>
      <c r="C60" s="146"/>
      <c r="D60" s="147"/>
      <c r="E60" s="147"/>
      <c r="F60" s="148"/>
      <c r="G60" s="148"/>
      <c r="H60" s="151"/>
    </row>
    <row r="61" spans="2:8" ht="17.25" customHeight="1" hidden="1" outlineLevel="1">
      <c r="B61" s="150" t="s">
        <v>398</v>
      </c>
      <c r="C61" s="146"/>
      <c r="D61" s="147"/>
      <c r="E61" s="147"/>
      <c r="F61" s="148"/>
      <c r="G61" s="148"/>
      <c r="H61" s="151"/>
    </row>
    <row r="62" spans="2:9" ht="17.25" customHeight="1" hidden="1" outlineLevel="1">
      <c r="B62" s="150"/>
      <c r="C62" s="146"/>
      <c r="D62" s="147"/>
      <c r="E62" s="147"/>
      <c r="F62" s="148"/>
      <c r="G62" s="148"/>
      <c r="H62" s="149"/>
      <c r="I62" s="121"/>
    </row>
    <row r="63" spans="2:9" ht="17.25" customHeight="1" hidden="1" outlineLevel="1">
      <c r="B63" s="13" t="s">
        <v>399</v>
      </c>
      <c r="H63" s="122" t="s">
        <v>411</v>
      </c>
      <c r="I63" s="121"/>
    </row>
    <row r="64" spans="2:9" ht="17.25" customHeight="1" hidden="1" outlineLevel="1">
      <c r="B64" s="97" t="s">
        <v>400</v>
      </c>
      <c r="C64" s="96" t="s">
        <v>401</v>
      </c>
      <c r="D64" s="97" t="s">
        <v>402</v>
      </c>
      <c r="E64" s="97" t="s">
        <v>403</v>
      </c>
      <c r="F64" s="97" t="s">
        <v>404</v>
      </c>
      <c r="H64" s="153" t="s">
        <v>412</v>
      </c>
      <c r="I64" s="152" t="s">
        <v>413</v>
      </c>
    </row>
    <row r="65" spans="2:9" ht="17.25" customHeight="1" hidden="1" outlineLevel="1">
      <c r="B65" s="97" t="s">
        <v>405</v>
      </c>
      <c r="C65" s="96">
        <v>50</v>
      </c>
      <c r="D65" s="96">
        <v>85</v>
      </c>
      <c r="E65" s="97">
        <v>45</v>
      </c>
      <c r="F65" s="97">
        <f aca="true" t="shared" si="0" ref="F65:F70">SUM(C65:E65)</f>
        <v>180</v>
      </c>
      <c r="H65" s="159">
        <f aca="true" t="shared" si="1" ref="H65:H70">RANK(F65,$F$65:$F$70,1)</f>
        <v>1</v>
      </c>
      <c r="I65" s="159">
        <f aca="true" t="shared" si="2" ref="I65:I70">RANK(F65,$F$65:$F$70,0)</f>
        <v>6</v>
      </c>
    </row>
    <row r="66" spans="2:9" ht="17.25" customHeight="1" hidden="1" outlineLevel="1">
      <c r="B66" s="97" t="s">
        <v>406</v>
      </c>
      <c r="C66" s="96">
        <v>80</v>
      </c>
      <c r="D66" s="96">
        <v>90</v>
      </c>
      <c r="E66" s="97">
        <v>85</v>
      </c>
      <c r="F66" s="97">
        <f t="shared" si="0"/>
        <v>255</v>
      </c>
      <c r="H66" s="159">
        <f t="shared" si="1"/>
        <v>4</v>
      </c>
      <c r="I66" s="159">
        <f t="shared" si="2"/>
        <v>3</v>
      </c>
    </row>
    <row r="67" spans="2:9" ht="17.25" customHeight="1" hidden="1" outlineLevel="1">
      <c r="B67" s="97" t="s">
        <v>407</v>
      </c>
      <c r="C67" s="96">
        <v>75</v>
      </c>
      <c r="D67" s="96">
        <v>75</v>
      </c>
      <c r="E67" s="97">
        <v>95</v>
      </c>
      <c r="F67" s="97">
        <f t="shared" si="0"/>
        <v>245</v>
      </c>
      <c r="H67" s="159">
        <f t="shared" si="1"/>
        <v>3</v>
      </c>
      <c r="I67" s="159">
        <f t="shared" si="2"/>
        <v>4</v>
      </c>
    </row>
    <row r="68" spans="2:9" ht="17.25" customHeight="1" hidden="1" outlineLevel="1">
      <c r="B68" s="97" t="s">
        <v>408</v>
      </c>
      <c r="C68" s="96">
        <v>85</v>
      </c>
      <c r="D68" s="96">
        <v>50</v>
      </c>
      <c r="E68" s="97">
        <v>65</v>
      </c>
      <c r="F68" s="97">
        <f t="shared" si="0"/>
        <v>200</v>
      </c>
      <c r="H68" s="159">
        <f t="shared" si="1"/>
        <v>2</v>
      </c>
      <c r="I68" s="159">
        <f t="shared" si="2"/>
        <v>5</v>
      </c>
    </row>
    <row r="69" spans="2:9" ht="17.25" customHeight="1" hidden="1" outlineLevel="1">
      <c r="B69" s="97" t="s">
        <v>409</v>
      </c>
      <c r="C69" s="96">
        <v>90</v>
      </c>
      <c r="D69" s="96">
        <v>95</v>
      </c>
      <c r="E69" s="97">
        <v>75</v>
      </c>
      <c r="F69" s="97">
        <f t="shared" si="0"/>
        <v>260</v>
      </c>
      <c r="H69" s="159">
        <f t="shared" si="1"/>
        <v>5</v>
      </c>
      <c r="I69" s="159">
        <f t="shared" si="2"/>
        <v>2</v>
      </c>
    </row>
    <row r="70" spans="2:9" ht="17.25" customHeight="1" hidden="1" outlineLevel="1">
      <c r="B70" s="97" t="s">
        <v>410</v>
      </c>
      <c r="C70" s="96">
        <v>100</v>
      </c>
      <c r="D70" s="96">
        <v>100</v>
      </c>
      <c r="E70" s="97">
        <v>85</v>
      </c>
      <c r="F70" s="97">
        <f t="shared" si="0"/>
        <v>285</v>
      </c>
      <c r="H70" s="159">
        <f t="shared" si="1"/>
        <v>6</v>
      </c>
      <c r="I70" s="159">
        <f t="shared" si="2"/>
        <v>1</v>
      </c>
    </row>
    <row r="71" spans="2:9" ht="17.25" customHeight="1" hidden="1" outlineLevel="1">
      <c r="B71" s="109"/>
      <c r="C71" s="75"/>
      <c r="F71" s="70"/>
      <c r="G71" s="70"/>
      <c r="H71" s="122"/>
      <c r="I71" s="122"/>
    </row>
    <row r="72" spans="2:9" ht="17.25" customHeight="1" hidden="1" outlineLevel="1">
      <c r="B72" s="109"/>
      <c r="C72" s="75"/>
      <c r="F72" s="70"/>
      <c r="G72" s="70"/>
      <c r="H72" s="122"/>
      <c r="I72" s="122"/>
    </row>
    <row r="73" spans="2:9" ht="17.25" customHeight="1" collapsed="1">
      <c r="B73" s="109"/>
      <c r="C73" s="75"/>
      <c r="F73" s="70"/>
      <c r="G73" s="70"/>
      <c r="H73" s="122"/>
      <c r="I73" s="73"/>
    </row>
    <row r="74" spans="2:9" ht="17.25" customHeight="1">
      <c r="B74" s="109"/>
      <c r="C74" s="75"/>
      <c r="F74" s="70"/>
      <c r="G74" s="70"/>
      <c r="H74" s="122"/>
      <c r="I74" s="73"/>
    </row>
    <row r="75" spans="2:9" ht="17.25" customHeight="1">
      <c r="B75" s="109"/>
      <c r="C75" s="75"/>
      <c r="F75" s="70"/>
      <c r="G75" s="70"/>
      <c r="H75" s="122"/>
      <c r="I75" s="73"/>
    </row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</sheetData>
  <mergeCells count="7">
    <mergeCell ref="B39:C39"/>
    <mergeCell ref="B48:C48"/>
    <mergeCell ref="B57:C57"/>
    <mergeCell ref="B1:D1"/>
    <mergeCell ref="B4:C4"/>
    <mergeCell ref="B18:C18"/>
    <mergeCell ref="B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2:E131"/>
  <sheetViews>
    <sheetView workbookViewId="0" topLeftCell="A1">
      <selection activeCell="A141" sqref="A141"/>
    </sheetView>
  </sheetViews>
  <sheetFormatPr defaultColWidth="8.88671875" defaultRowHeight="15.75" customHeight="1" outlineLevelRow="1"/>
  <cols>
    <col min="1" max="1" width="1.88671875" style="32" customWidth="1"/>
    <col min="2" max="2" width="2.4453125" style="32" customWidth="1"/>
    <col min="3" max="3" width="31.10546875" style="23" customWidth="1"/>
    <col min="4" max="4" width="24.4453125" style="23" customWidth="1"/>
    <col min="5" max="5" width="23.77734375" style="36" customWidth="1"/>
    <col min="6" max="16384" width="8.88671875" style="32" customWidth="1"/>
  </cols>
  <sheetData>
    <row r="1" ht="6" customHeight="1"/>
    <row r="2" spans="2:4" ht="23.25" customHeight="1">
      <c r="B2" s="197" t="s">
        <v>436</v>
      </c>
      <c r="C2" s="197"/>
      <c r="D2" s="186"/>
    </row>
    <row r="3" spans="2:5" ht="3" customHeight="1">
      <c r="B3" s="181"/>
      <c r="C3" s="182"/>
      <c r="D3" s="182"/>
      <c r="E3" s="187"/>
    </row>
    <row r="5" spans="3:4" ht="15.75" customHeight="1">
      <c r="C5" s="184" t="s">
        <v>347</v>
      </c>
      <c r="D5" s="25"/>
    </row>
    <row r="6" ht="15.75" customHeight="1" hidden="1" outlineLevel="1">
      <c r="C6" s="12" t="s">
        <v>422</v>
      </c>
    </row>
    <row r="7" ht="15.75" customHeight="1" hidden="1" outlineLevel="1">
      <c r="C7" s="16" t="s">
        <v>904</v>
      </c>
    </row>
    <row r="8" spans="3:4" ht="15.75" customHeight="1" hidden="1" outlineLevel="1">
      <c r="C8" s="16"/>
      <c r="D8" s="25"/>
    </row>
    <row r="9" spans="3:4" ht="15.75" customHeight="1" hidden="1" outlineLevel="1">
      <c r="C9" s="13" t="s">
        <v>905</v>
      </c>
      <c r="D9" s="25"/>
    </row>
    <row r="10" spans="3:5" ht="15.75" customHeight="1" hidden="1" outlineLevel="1">
      <c r="C10" s="183">
        <v>2005</v>
      </c>
      <c r="D10" s="23" t="s">
        <v>937</v>
      </c>
      <c r="E10" s="160">
        <f>DATE(C10,C11,C12)</f>
        <v>38554</v>
      </c>
    </row>
    <row r="11" spans="3:4" ht="15.75" customHeight="1" hidden="1" outlineLevel="1">
      <c r="C11" s="183">
        <v>7</v>
      </c>
      <c r="D11" s="23" t="s">
        <v>938</v>
      </c>
    </row>
    <row r="12" spans="3:5" ht="15.75" customHeight="1" hidden="1" outlineLevel="1">
      <c r="C12" s="183">
        <v>21</v>
      </c>
      <c r="D12" s="23" t="s">
        <v>939</v>
      </c>
      <c r="E12" s="54"/>
    </row>
    <row r="13" spans="3:5" ht="15.75" customHeight="1" hidden="1" outlineLevel="1">
      <c r="C13" s="33"/>
      <c r="E13" s="37"/>
    </row>
    <row r="14" spans="3:4" ht="15.75" customHeight="1" hidden="1" outlineLevel="1">
      <c r="C14" s="13" t="s">
        <v>906</v>
      </c>
      <c r="D14" s="25"/>
    </row>
    <row r="15" spans="3:4" ht="15.75" customHeight="1" hidden="1" outlineLevel="1">
      <c r="C15" s="111" t="s">
        <v>254</v>
      </c>
      <c r="D15" s="24"/>
    </row>
    <row r="16" spans="3:4" ht="15.75" customHeight="1" hidden="1" outlineLevel="1">
      <c r="C16" s="24"/>
      <c r="D16" s="24"/>
    </row>
    <row r="17" spans="3:5" ht="15.75" customHeight="1" hidden="1" outlineLevel="1">
      <c r="C17" s="34" t="s">
        <v>907</v>
      </c>
      <c r="E17" s="190" t="str">
        <f>MID(C15,12,2)</f>
        <v>74</v>
      </c>
    </row>
    <row r="18" spans="3:5" ht="15.75" customHeight="1" hidden="1" outlineLevel="1">
      <c r="C18" s="34" t="s">
        <v>423</v>
      </c>
      <c r="D18" s="25"/>
      <c r="E18" s="190" t="str">
        <f>MID(C15,14,2)</f>
        <v>04</v>
      </c>
    </row>
    <row r="19" spans="3:5" ht="15.75" customHeight="1" hidden="1" outlineLevel="1">
      <c r="C19" s="34" t="s">
        <v>424</v>
      </c>
      <c r="D19" s="25"/>
      <c r="E19" s="190" t="str">
        <f>MID(C15,16,2)</f>
        <v>01</v>
      </c>
    </row>
    <row r="20" spans="3:5" ht="15.75" customHeight="1" hidden="1" outlineLevel="1">
      <c r="C20" s="34" t="s">
        <v>425</v>
      </c>
      <c r="D20" s="25"/>
      <c r="E20" s="160">
        <f>DATE(E17,E18,E19)</f>
        <v>27120</v>
      </c>
    </row>
    <row r="21" ht="15.75" customHeight="1" hidden="1" outlineLevel="1">
      <c r="E21" s="191">
        <f>DATE(MID(C15,12,2),MID(C15,14,2),MID(C15,16,2))</f>
        <v>27120</v>
      </c>
    </row>
    <row r="22" ht="15.75" customHeight="1" hidden="1" outlineLevel="1"/>
    <row r="23" ht="15.75" customHeight="1" hidden="1" outlineLevel="1"/>
    <row r="24" ht="15.75" customHeight="1" hidden="1" outlineLevel="1"/>
    <row r="25" ht="15.75" customHeight="1" hidden="1" outlineLevel="1"/>
    <row r="26" spans="3:4" ht="15.75" customHeight="1" collapsed="1">
      <c r="C26" s="185" t="s">
        <v>348</v>
      </c>
      <c r="D26" s="26"/>
    </row>
    <row r="27" spans="3:4" ht="15.75" customHeight="1" hidden="1" outlineLevel="1">
      <c r="C27" s="13" t="s">
        <v>426</v>
      </c>
      <c r="D27" s="27"/>
    </row>
    <row r="28" spans="3:4" ht="15.75" customHeight="1" hidden="1" outlineLevel="1">
      <c r="C28" s="16" t="s">
        <v>908</v>
      </c>
      <c r="D28" s="24"/>
    </row>
    <row r="29" spans="3:4" ht="15.75" customHeight="1" hidden="1" outlineLevel="1">
      <c r="C29" s="16"/>
      <c r="D29" s="24"/>
    </row>
    <row r="30" spans="3:4" ht="15.75" customHeight="1" hidden="1" outlineLevel="1">
      <c r="C30" s="13" t="s">
        <v>909</v>
      </c>
      <c r="D30" s="25"/>
    </row>
    <row r="31" spans="3:5" ht="15.75" customHeight="1" hidden="1" outlineLevel="1">
      <c r="C31" s="113">
        <v>38554</v>
      </c>
      <c r="D31" s="25"/>
      <c r="E31" s="159">
        <f>YEAR(C31)</f>
        <v>2005</v>
      </c>
    </row>
    <row r="32" spans="3:5" ht="15.75" customHeight="1" hidden="1" outlineLevel="1">
      <c r="C32" s="13" t="s">
        <v>940</v>
      </c>
      <c r="D32" s="28"/>
      <c r="E32" s="159">
        <f>YEAR(E20)</f>
        <v>1974</v>
      </c>
    </row>
    <row r="33" spans="3:4" ht="15.75" customHeight="1" hidden="1" outlineLevel="1">
      <c r="C33" s="28"/>
      <c r="D33" s="28"/>
    </row>
    <row r="34" spans="3:4" ht="15.75" customHeight="1" hidden="1" outlineLevel="1">
      <c r="C34" s="28"/>
      <c r="D34" s="28"/>
    </row>
    <row r="35" spans="3:4" ht="15.75" customHeight="1" hidden="1" outlineLevel="1">
      <c r="C35" s="28"/>
      <c r="D35" s="28"/>
    </row>
    <row r="36" spans="3:4" ht="15.75" customHeight="1" hidden="1" outlineLevel="1" collapsed="1">
      <c r="C36" s="26"/>
      <c r="D36" s="26"/>
    </row>
    <row r="37" spans="3:4" ht="15.75" customHeight="1" collapsed="1">
      <c r="C37" s="185" t="s">
        <v>349</v>
      </c>
      <c r="D37" s="26"/>
    </row>
    <row r="38" spans="3:4" ht="15.75" customHeight="1" hidden="1" outlineLevel="1">
      <c r="C38" s="13" t="s">
        <v>910</v>
      </c>
      <c r="D38" s="27"/>
    </row>
    <row r="39" spans="3:4" ht="15.75" customHeight="1" hidden="1" outlineLevel="1">
      <c r="C39" s="16" t="s">
        <v>427</v>
      </c>
      <c r="D39" s="24"/>
    </row>
    <row r="40" spans="3:4" ht="15.75" customHeight="1" hidden="1" outlineLevel="1">
      <c r="C40" s="16"/>
      <c r="D40" s="24"/>
    </row>
    <row r="41" spans="3:4" ht="15.75" customHeight="1" hidden="1" outlineLevel="1">
      <c r="C41" s="13" t="s">
        <v>911</v>
      </c>
      <c r="D41" s="25"/>
    </row>
    <row r="42" spans="3:5" ht="15.75" customHeight="1" hidden="1" outlineLevel="1">
      <c r="C42" s="113">
        <v>38554</v>
      </c>
      <c r="D42" s="25"/>
      <c r="E42" s="159">
        <f>MONTH(C42)</f>
        <v>7</v>
      </c>
    </row>
    <row r="43" spans="3:5" ht="15.75" customHeight="1" hidden="1" outlineLevel="1">
      <c r="C43" s="13" t="s">
        <v>941</v>
      </c>
      <c r="D43" s="28"/>
      <c r="E43" s="159">
        <f>MONTH(E21)</f>
        <v>4</v>
      </c>
    </row>
    <row r="44" ht="15.75" customHeight="1" hidden="1" outlineLevel="1"/>
    <row r="45" ht="15.75" customHeight="1" hidden="1" outlineLevel="1"/>
    <row r="46" ht="15.75" customHeight="1" hidden="1" outlineLevel="1"/>
    <row r="47" ht="15.75" customHeight="1" hidden="1" outlineLevel="1"/>
    <row r="48" spans="3:4" ht="15.75" customHeight="1" collapsed="1">
      <c r="C48" s="185" t="s">
        <v>350</v>
      </c>
      <c r="D48" s="26"/>
    </row>
    <row r="49" spans="3:4" ht="15.75" customHeight="1" hidden="1" outlineLevel="1" collapsed="1">
      <c r="C49" s="13" t="s">
        <v>912</v>
      </c>
      <c r="D49" s="27"/>
    </row>
    <row r="50" spans="3:4" ht="15.75" customHeight="1" hidden="1" outlineLevel="1">
      <c r="C50" s="16" t="s">
        <v>913</v>
      </c>
      <c r="D50" s="24"/>
    </row>
    <row r="51" spans="3:4" ht="15.75" customHeight="1" hidden="1" outlineLevel="1">
      <c r="C51" s="16"/>
      <c r="D51" s="24"/>
    </row>
    <row r="52" spans="3:4" ht="15.75" customHeight="1" hidden="1" outlineLevel="1">
      <c r="C52" s="13" t="s">
        <v>914</v>
      </c>
      <c r="D52" s="25"/>
    </row>
    <row r="53" spans="3:5" ht="15.75" customHeight="1" hidden="1" outlineLevel="1">
      <c r="C53" s="113">
        <v>38554</v>
      </c>
      <c r="D53" s="25"/>
      <c r="E53" s="159">
        <f>DAY(C53)</f>
        <v>21</v>
      </c>
    </row>
    <row r="54" spans="3:5" ht="15.75" customHeight="1" hidden="1" outlineLevel="1">
      <c r="C54" s="13" t="s">
        <v>942</v>
      </c>
      <c r="D54" s="28"/>
      <c r="E54" s="159">
        <f>DAY(E21)</f>
        <v>1</v>
      </c>
    </row>
    <row r="55" spans="3:4" ht="15.75" customHeight="1" hidden="1" outlineLevel="1">
      <c r="C55" s="25"/>
      <c r="D55" s="25"/>
    </row>
    <row r="56" spans="3:4" ht="15.75" customHeight="1" hidden="1" outlineLevel="1">
      <c r="C56" s="25"/>
      <c r="D56" s="25"/>
    </row>
    <row r="57" spans="3:4" ht="15.75" customHeight="1" hidden="1" outlineLevel="1">
      <c r="C57" s="25"/>
      <c r="D57" s="25"/>
    </row>
    <row r="58" spans="3:4" ht="15.75" customHeight="1" hidden="1" outlineLevel="1">
      <c r="C58" s="25"/>
      <c r="D58" s="25"/>
    </row>
    <row r="59" ht="15.75" customHeight="1" collapsed="1">
      <c r="C59" s="185" t="s">
        <v>351</v>
      </c>
    </row>
    <row r="60" ht="15.75" customHeight="1" hidden="1" outlineLevel="1">
      <c r="C60" s="12" t="s">
        <v>428</v>
      </c>
    </row>
    <row r="61" ht="15.75" customHeight="1" hidden="1" outlineLevel="1">
      <c r="C61" s="16" t="s">
        <v>429</v>
      </c>
    </row>
    <row r="62" ht="15.75" customHeight="1" hidden="1" outlineLevel="1">
      <c r="C62" s="12"/>
    </row>
    <row r="63" ht="15.75" customHeight="1" hidden="1" outlineLevel="1">
      <c r="C63" s="13" t="s">
        <v>915</v>
      </c>
    </row>
    <row r="64" ht="15.75" customHeight="1" hidden="1" outlineLevel="1">
      <c r="C64" s="16"/>
    </row>
    <row r="65" spans="3:4" ht="15.75" customHeight="1" hidden="1" outlineLevel="1" collapsed="1">
      <c r="C65" s="13" t="s">
        <v>916</v>
      </c>
      <c r="D65" s="26"/>
    </row>
    <row r="66" spans="3:5" ht="15.75" customHeight="1" hidden="1" outlineLevel="1">
      <c r="C66" s="114" t="s">
        <v>917</v>
      </c>
      <c r="D66" s="25"/>
      <c r="E66" s="160">
        <f ca="1">TODAY()</f>
        <v>38904</v>
      </c>
    </row>
    <row r="67" spans="3:4" ht="15.75" customHeight="1" hidden="1" outlineLevel="1">
      <c r="C67" s="24"/>
      <c r="D67" s="24"/>
    </row>
    <row r="68" spans="3:4" ht="15.75" customHeight="1" hidden="1" outlineLevel="1">
      <c r="C68" s="24"/>
      <c r="D68" s="24"/>
    </row>
    <row r="69" spans="3:4" ht="15.75" customHeight="1" hidden="1" outlineLevel="1">
      <c r="C69" s="24"/>
      <c r="D69" s="24"/>
    </row>
    <row r="70" ht="15.75" customHeight="1" hidden="1" outlineLevel="1"/>
    <row r="71" spans="3:4" ht="15.75" customHeight="1" collapsed="1">
      <c r="C71" s="185" t="s">
        <v>352</v>
      </c>
      <c r="D71" s="25"/>
    </row>
    <row r="72" spans="3:5" ht="15.75" customHeight="1" hidden="1" outlineLevel="1">
      <c r="C72" s="12" t="s">
        <v>431</v>
      </c>
      <c r="E72" s="37"/>
    </row>
    <row r="73" spans="3:5" ht="15.75" customHeight="1" hidden="1" outlineLevel="1">
      <c r="C73" s="16" t="s">
        <v>432</v>
      </c>
      <c r="E73" s="37"/>
    </row>
    <row r="74" spans="3:4" ht="15.75" customHeight="1" hidden="1" outlineLevel="1">
      <c r="C74" s="25"/>
      <c r="D74" s="25"/>
    </row>
    <row r="75" spans="3:4" ht="15.75" customHeight="1" hidden="1" outlineLevel="1">
      <c r="C75" s="13" t="s">
        <v>918</v>
      </c>
      <c r="D75" s="25"/>
    </row>
    <row r="76" spans="3:4" ht="15.75" customHeight="1" hidden="1" outlineLevel="1">
      <c r="C76" s="41" t="s">
        <v>433</v>
      </c>
      <c r="D76" s="25"/>
    </row>
    <row r="77" spans="3:4" ht="15.75" customHeight="1" hidden="1" outlineLevel="1">
      <c r="C77" s="41" t="s">
        <v>434</v>
      </c>
      <c r="D77" s="25"/>
    </row>
    <row r="78" spans="3:4" ht="15.75" customHeight="1" hidden="1" outlineLevel="1">
      <c r="C78" s="41" t="s">
        <v>435</v>
      </c>
      <c r="D78" s="25"/>
    </row>
    <row r="79" spans="3:4" ht="15.75" customHeight="1" hidden="1" outlineLevel="1">
      <c r="C79" s="41" t="s">
        <v>919</v>
      </c>
      <c r="D79" s="25"/>
    </row>
    <row r="80" spans="3:4" ht="15.75" customHeight="1" hidden="1" outlineLevel="1">
      <c r="C80" s="41" t="s">
        <v>920</v>
      </c>
      <c r="D80" s="25"/>
    </row>
    <row r="81" spans="3:4" ht="15.75" customHeight="1" hidden="1" outlineLevel="1">
      <c r="C81" s="41" t="s">
        <v>921</v>
      </c>
      <c r="D81" s="25"/>
    </row>
    <row r="82" spans="3:4" ht="15.75" customHeight="1" hidden="1" outlineLevel="1">
      <c r="C82" s="41"/>
      <c r="D82" s="25"/>
    </row>
    <row r="83" spans="3:4" ht="15.75" customHeight="1" hidden="1" outlineLevel="1">
      <c r="C83" s="13" t="s">
        <v>922</v>
      </c>
      <c r="D83" s="26"/>
    </row>
    <row r="84" spans="3:4" ht="15.75" customHeight="1" hidden="1" outlineLevel="1">
      <c r="C84" s="188" t="s">
        <v>139</v>
      </c>
      <c r="D84" s="35">
        <v>33396</v>
      </c>
    </row>
    <row r="85" spans="3:4" ht="15.75" customHeight="1" hidden="1" outlineLevel="1">
      <c r="C85" s="188" t="s">
        <v>140</v>
      </c>
      <c r="D85" s="35">
        <v>38554</v>
      </c>
    </row>
    <row r="86" spans="3:5" ht="15.75" customHeight="1" hidden="1" outlineLevel="1">
      <c r="C86" s="110" t="s">
        <v>923</v>
      </c>
      <c r="D86" s="25"/>
      <c r="E86" s="190">
        <f>DATEDIF($D$84,$D$85,"Y")</f>
        <v>14</v>
      </c>
    </row>
    <row r="87" spans="3:5" ht="15.75" customHeight="1" hidden="1" outlineLevel="1">
      <c r="C87" s="110" t="s">
        <v>924</v>
      </c>
      <c r="D87" s="25"/>
      <c r="E87" s="190">
        <f>DATEDIF($D$84,$D$85,"m")</f>
        <v>169</v>
      </c>
    </row>
    <row r="88" spans="3:5" ht="15.75" customHeight="1" hidden="1" outlineLevel="1">
      <c r="C88" s="110" t="s">
        <v>125</v>
      </c>
      <c r="D88" s="25"/>
      <c r="E88" s="190">
        <f>DATEDIF($D$84,$D$85,"ym")</f>
        <v>1</v>
      </c>
    </row>
    <row r="89" spans="3:5" ht="15.75" customHeight="1" hidden="1" outlineLevel="1">
      <c r="C89" s="110" t="s">
        <v>925</v>
      </c>
      <c r="D89" s="25"/>
      <c r="E89" s="190">
        <f>DATEDIF($D$84,$D$85,"d")</f>
        <v>5158</v>
      </c>
    </row>
    <row r="90" spans="3:5" ht="15.75" customHeight="1" hidden="1" outlineLevel="1">
      <c r="C90" s="111" t="s">
        <v>926</v>
      </c>
      <c r="D90" s="25"/>
      <c r="E90" s="190">
        <f>DATEDIF($D$84,$D$85,"md")</f>
        <v>14</v>
      </c>
    </row>
    <row r="91" spans="3:5" ht="15.75" customHeight="1" hidden="1" outlineLevel="1">
      <c r="C91" s="111" t="s">
        <v>138</v>
      </c>
      <c r="D91" s="25"/>
      <c r="E91" s="190" t="str">
        <f>DATEDIF($D$84,$D$85,"Y")&amp;"년 "&amp;DATEDIF($D$84,$D$85,"YM")&amp;"개월 "&amp;DATEDIF($D$84,$D$85,"MD")&amp;"일"</f>
        <v>14년 1개월 14일</v>
      </c>
    </row>
    <row r="92" spans="3:4" ht="15.75" customHeight="1" hidden="1" outlineLevel="1">
      <c r="C92" s="25"/>
      <c r="D92" s="25"/>
    </row>
    <row r="93" spans="3:4" ht="15.75" customHeight="1" hidden="1" outlineLevel="1">
      <c r="C93" s="25"/>
      <c r="D93" s="25"/>
    </row>
    <row r="94" spans="3:4" ht="15.75" customHeight="1" hidden="1" outlineLevel="1">
      <c r="C94" s="25"/>
      <c r="D94" s="25"/>
    </row>
    <row r="95" spans="3:4" ht="15.75" customHeight="1" hidden="1" outlineLevel="1">
      <c r="C95" s="25"/>
      <c r="D95" s="25"/>
    </row>
    <row r="96" spans="3:4" ht="15.75" customHeight="1" collapsed="1">
      <c r="C96" s="185" t="s">
        <v>353</v>
      </c>
      <c r="D96" s="25"/>
    </row>
    <row r="97" spans="3:4" ht="15.75" customHeight="1" hidden="1" outlineLevel="1">
      <c r="C97" s="12" t="s">
        <v>126</v>
      </c>
      <c r="D97" s="25"/>
    </row>
    <row r="98" spans="3:4" ht="15.75" customHeight="1" hidden="1" outlineLevel="1">
      <c r="C98" s="16" t="s">
        <v>927</v>
      </c>
      <c r="D98" s="25"/>
    </row>
    <row r="99" spans="3:4" ht="15.75" customHeight="1" hidden="1" outlineLevel="1">
      <c r="C99" s="12"/>
      <c r="D99" s="25"/>
    </row>
    <row r="100" spans="3:4" ht="15.75" customHeight="1" hidden="1" outlineLevel="1">
      <c r="C100" s="13" t="s">
        <v>928</v>
      </c>
      <c r="D100" s="25"/>
    </row>
    <row r="101" spans="3:4" ht="15.75" customHeight="1" hidden="1" outlineLevel="1">
      <c r="C101" s="13" t="s">
        <v>929</v>
      </c>
      <c r="D101" s="25"/>
    </row>
    <row r="102" spans="3:4" ht="15.75" customHeight="1" hidden="1" outlineLevel="1">
      <c r="C102" s="11" t="s">
        <v>930</v>
      </c>
      <c r="D102" s="25"/>
    </row>
    <row r="103" spans="3:4" ht="15.75" customHeight="1" hidden="1" outlineLevel="1">
      <c r="C103" s="11" t="s">
        <v>931</v>
      </c>
      <c r="D103" s="25"/>
    </row>
    <row r="104" spans="3:4" ht="15.75" customHeight="1" hidden="1" outlineLevel="1">
      <c r="C104" s="13"/>
      <c r="D104" s="25"/>
    </row>
    <row r="105" spans="3:4" ht="15.75" customHeight="1" hidden="1" outlineLevel="1">
      <c r="C105" s="13" t="s">
        <v>916</v>
      </c>
      <c r="D105" s="26"/>
    </row>
    <row r="106" spans="3:4" ht="15.75" customHeight="1" hidden="1" outlineLevel="1">
      <c r="C106" s="189" t="s">
        <v>932</v>
      </c>
      <c r="D106" s="25"/>
    </row>
    <row r="107" spans="3:5" ht="15.75" customHeight="1" hidden="1" outlineLevel="1">
      <c r="C107" s="113">
        <v>38538</v>
      </c>
      <c r="D107" s="25"/>
      <c r="E107" s="160">
        <f>EDATE(C107,28)</f>
        <v>39391</v>
      </c>
    </row>
    <row r="108" spans="3:4" ht="15.75" customHeight="1" hidden="1" outlineLevel="1">
      <c r="C108" s="189" t="s">
        <v>933</v>
      </c>
      <c r="D108" s="25"/>
    </row>
    <row r="109" spans="3:5" ht="15.75" customHeight="1" hidden="1" outlineLevel="1">
      <c r="C109" s="113">
        <v>38538</v>
      </c>
      <c r="D109" s="25"/>
      <c r="E109" s="160">
        <f>EDATE(C109,-43)</f>
        <v>37230</v>
      </c>
    </row>
    <row r="110" spans="3:4" ht="15.75" customHeight="1" hidden="1" outlineLevel="1">
      <c r="C110" s="25"/>
      <c r="D110" s="25"/>
    </row>
    <row r="111" spans="3:4" ht="15.75" customHeight="1" hidden="1" outlineLevel="1">
      <c r="C111" s="25"/>
      <c r="D111" s="25"/>
    </row>
    <row r="112" spans="3:4" ht="15.75" customHeight="1" hidden="1" outlineLevel="1">
      <c r="C112" s="25"/>
      <c r="D112" s="25"/>
    </row>
    <row r="113" spans="3:4" ht="15.75" customHeight="1" hidden="1" outlineLevel="1">
      <c r="C113" s="25"/>
      <c r="D113" s="25"/>
    </row>
    <row r="114" spans="3:4" ht="15.75" customHeight="1" collapsed="1">
      <c r="C114" s="185" t="s">
        <v>354</v>
      </c>
      <c r="D114" s="25"/>
    </row>
    <row r="115" spans="3:4" ht="15.75" customHeight="1" hidden="1" outlineLevel="1">
      <c r="C115" s="13" t="s">
        <v>934</v>
      </c>
      <c r="D115" s="25"/>
    </row>
    <row r="116" spans="3:4" ht="15.75" customHeight="1" hidden="1" outlineLevel="1">
      <c r="C116" s="16" t="s">
        <v>127</v>
      </c>
      <c r="D116" s="25"/>
    </row>
    <row r="117" spans="3:4" ht="15.75" customHeight="1" hidden="1" outlineLevel="1">
      <c r="C117" s="12"/>
      <c r="D117" s="25"/>
    </row>
    <row r="118" spans="3:4" ht="15.75" customHeight="1" hidden="1" outlineLevel="1">
      <c r="C118" s="13" t="s">
        <v>928</v>
      </c>
      <c r="D118" s="25"/>
    </row>
    <row r="119" spans="3:4" ht="15.75" customHeight="1" hidden="1" outlineLevel="1">
      <c r="C119" s="13" t="s">
        <v>929</v>
      </c>
      <c r="D119" s="25"/>
    </row>
    <row r="120" spans="3:4" ht="15.75" customHeight="1" hidden="1" outlineLevel="1">
      <c r="C120" s="11" t="s">
        <v>930</v>
      </c>
      <c r="D120" s="25"/>
    </row>
    <row r="121" spans="3:4" ht="15.75" customHeight="1" hidden="1" outlineLevel="1">
      <c r="C121" s="11" t="s">
        <v>931</v>
      </c>
      <c r="D121" s="25"/>
    </row>
    <row r="122" spans="3:4" ht="15.75" customHeight="1" hidden="1" outlineLevel="1">
      <c r="C122" s="13"/>
      <c r="D122" s="25"/>
    </row>
    <row r="123" spans="3:4" ht="15.75" customHeight="1" hidden="1" outlineLevel="1">
      <c r="C123" s="13" t="s">
        <v>916</v>
      </c>
      <c r="D123" s="26"/>
    </row>
    <row r="124" spans="3:4" ht="15.75" customHeight="1" hidden="1" outlineLevel="1">
      <c r="C124" s="189" t="s">
        <v>935</v>
      </c>
      <c r="D124" s="25"/>
    </row>
    <row r="125" spans="3:5" ht="15.75" customHeight="1" hidden="1" outlineLevel="1">
      <c r="C125" s="113">
        <v>38538</v>
      </c>
      <c r="D125" s="25"/>
      <c r="E125" s="160">
        <f>EOMONTH(C125,28)</f>
        <v>39416</v>
      </c>
    </row>
    <row r="126" spans="3:4" ht="15.75" customHeight="1" hidden="1" outlineLevel="1">
      <c r="C126" s="189" t="s">
        <v>936</v>
      </c>
      <c r="D126" s="25"/>
    </row>
    <row r="127" spans="3:5" ht="15.75" customHeight="1" hidden="1" outlineLevel="1">
      <c r="C127" s="113">
        <v>38538</v>
      </c>
      <c r="D127" s="25"/>
      <c r="E127" s="160">
        <f>EOMONTH(C127,-43)</f>
        <v>37256</v>
      </c>
    </row>
    <row r="128" spans="3:4" ht="15.75" customHeight="1" hidden="1" outlineLevel="1" collapsed="1">
      <c r="C128" s="13"/>
      <c r="D128" s="25"/>
    </row>
    <row r="129" spans="3:4" ht="15.75" customHeight="1" hidden="1" outlineLevel="1">
      <c r="C129" s="25"/>
      <c r="D129" s="25"/>
    </row>
    <row r="130" spans="3:5" ht="15.75" customHeight="1" hidden="1" outlineLevel="1">
      <c r="C130" s="25"/>
      <c r="D130" s="25"/>
      <c r="E130" s="37"/>
    </row>
    <row r="131" ht="15.75" customHeight="1" hidden="1" outlineLevel="1">
      <c r="E131" s="37"/>
    </row>
    <row r="132" ht="15.75" customHeight="1" collapsed="1"/>
    <row r="133" ht="15.75" customHeight="1" collapsed="1"/>
  </sheetData>
  <mergeCells count="1">
    <mergeCell ref="B2:C2"/>
  </mergeCells>
  <hyperlinks>
    <hyperlink ref="B2" location="날자표기!A1" display="날자 함수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오피스튜터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kwon</dc:creator>
  <cp:keywords/>
  <dc:description/>
  <cp:lastModifiedBy>kbillows</cp:lastModifiedBy>
  <cp:lastPrinted>2005-08-10T13:50:25Z</cp:lastPrinted>
  <dcterms:created xsi:type="dcterms:W3CDTF">2005-06-29T06:46:34Z</dcterms:created>
  <dcterms:modified xsi:type="dcterms:W3CDTF">2006-07-06T08:04:20Z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